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date1904="1" showInkAnnotation="0" autoCompressPictures="0"/>
  <bookViews>
    <workbookView xWindow="21740" yWindow="2140" windowWidth="27380" windowHeight="18980" tabRatio="500"/>
  </bookViews>
  <sheets>
    <sheet name="LCR3A Mainboard" sheetId="1" r:id="rId1"/>
    <sheet name="LCR3A Display" sheetId="4" r:id="rId2"/>
    <sheet name="LCR3A Ensemble" sheetId="3" r:id="rId3"/>
  </sheets>
  <definedNames>
    <definedName name="Change_Dollar_to_Euro">'LCR3A Mainboard'!$K$1</definedName>
    <definedName name="TVA">'LCR3A Mainboard'!$N$1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4" i="1" l="1"/>
  <c r="N63" i="1"/>
  <c r="L64" i="1"/>
  <c r="L63" i="1"/>
  <c r="J63" i="1"/>
  <c r="J64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M5" i="3"/>
  <c r="O5" i="3"/>
  <c r="N69" i="1"/>
  <c r="N73" i="1"/>
  <c r="N74" i="1"/>
  <c r="N75" i="1"/>
  <c r="N79" i="1"/>
  <c r="N6" i="1"/>
  <c r="N7" i="1"/>
  <c r="N18" i="1"/>
  <c r="N26" i="1"/>
  <c r="N31" i="1"/>
  <c r="N39" i="1"/>
  <c r="M4" i="1"/>
  <c r="N4" i="1"/>
  <c r="N5" i="1"/>
  <c r="N8" i="1"/>
  <c r="N9" i="1"/>
  <c r="N11" i="1"/>
  <c r="N12" i="1"/>
  <c r="N14" i="1"/>
  <c r="N15" i="1"/>
  <c r="N17" i="1"/>
  <c r="N19" i="1"/>
  <c r="N20" i="1"/>
  <c r="N21" i="1"/>
  <c r="N22" i="1"/>
  <c r="N25" i="1"/>
  <c r="N27" i="1"/>
  <c r="N28" i="1"/>
  <c r="N30" i="1"/>
  <c r="N32" i="1"/>
  <c r="N33" i="1"/>
  <c r="N34" i="1"/>
  <c r="N35" i="1"/>
  <c r="N36" i="1"/>
  <c r="N37" i="1"/>
  <c r="N38" i="1"/>
  <c r="N40" i="1"/>
  <c r="N41" i="1"/>
  <c r="N42" i="1"/>
  <c r="N43" i="1"/>
  <c r="N44" i="1"/>
  <c r="N45" i="1"/>
  <c r="N46" i="1"/>
  <c r="N47" i="1"/>
  <c r="N48" i="1"/>
  <c r="N49" i="1"/>
  <c r="N52" i="1"/>
  <c r="N53" i="1"/>
  <c r="N54" i="1"/>
  <c r="N55" i="1"/>
  <c r="N57" i="1"/>
  <c r="N59" i="1"/>
  <c r="N60" i="1"/>
  <c r="N61" i="1"/>
  <c r="N62" i="1"/>
  <c r="N65" i="1"/>
  <c r="N56" i="1"/>
  <c r="N10" i="1"/>
  <c r="N13" i="1"/>
  <c r="N16" i="1"/>
  <c r="N23" i="1"/>
  <c r="N24" i="1"/>
  <c r="N29" i="1"/>
  <c r="N50" i="1"/>
  <c r="N51" i="1"/>
  <c r="N58" i="1"/>
  <c r="N66" i="1"/>
  <c r="N67" i="1"/>
  <c r="N68" i="1"/>
  <c r="N70" i="1"/>
  <c r="N71" i="1"/>
  <c r="N72" i="1"/>
  <c r="N76" i="1"/>
  <c r="N77" i="1"/>
  <c r="N78" i="1"/>
  <c r="N80" i="1"/>
  <c r="N81" i="1"/>
  <c r="N82" i="1"/>
  <c r="N83" i="1"/>
  <c r="N84" i="1"/>
  <c r="N85" i="1"/>
  <c r="N86" i="1"/>
  <c r="N87" i="1"/>
  <c r="N88" i="1"/>
  <c r="N91" i="1"/>
  <c r="M4" i="3"/>
  <c r="O4" i="3"/>
  <c r="N19" i="4"/>
  <c r="J29" i="1"/>
  <c r="J24" i="1"/>
  <c r="J5" i="1"/>
  <c r="L5" i="1"/>
  <c r="J6" i="1"/>
  <c r="L6" i="1"/>
  <c r="J7" i="1"/>
  <c r="L7" i="1"/>
  <c r="J8" i="1"/>
  <c r="L8" i="1"/>
  <c r="J10" i="1"/>
  <c r="L10" i="1"/>
  <c r="J11" i="1"/>
  <c r="L11" i="1"/>
  <c r="J12" i="1"/>
  <c r="L12" i="1"/>
  <c r="J13" i="1"/>
  <c r="L13" i="1"/>
  <c r="J14" i="1"/>
  <c r="L14" i="1"/>
  <c r="J15" i="1"/>
  <c r="L15" i="1"/>
  <c r="J16" i="1"/>
  <c r="L16" i="1"/>
  <c r="J17" i="1"/>
  <c r="L17" i="1"/>
  <c r="J18" i="1"/>
  <c r="L18" i="1"/>
  <c r="J19" i="1"/>
  <c r="L19" i="1"/>
  <c r="J20" i="1"/>
  <c r="L20" i="1"/>
  <c r="J21" i="1"/>
  <c r="L21" i="1"/>
  <c r="J22" i="1"/>
  <c r="L22" i="1"/>
  <c r="J23" i="1"/>
  <c r="L23" i="1"/>
  <c r="L24" i="1"/>
  <c r="J26" i="1"/>
  <c r="L26" i="1"/>
  <c r="J27" i="1"/>
  <c r="L27" i="1"/>
  <c r="J28" i="1"/>
  <c r="L28" i="1"/>
  <c r="L29" i="1"/>
  <c r="J30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4" i="1"/>
  <c r="L44" i="1"/>
  <c r="J45" i="1"/>
  <c r="L45" i="1"/>
  <c r="J46" i="1"/>
  <c r="L46" i="1"/>
  <c r="J47" i="1"/>
  <c r="L47" i="1"/>
  <c r="J48" i="1"/>
  <c r="L48" i="1"/>
  <c r="J49" i="1"/>
  <c r="L49" i="1"/>
  <c r="J50" i="1"/>
  <c r="L50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L60" i="1"/>
  <c r="J61" i="1"/>
  <c r="L61" i="1"/>
  <c r="J62" i="1"/>
  <c r="L62" i="1"/>
  <c r="J65" i="1"/>
  <c r="L65" i="1"/>
  <c r="J66" i="1"/>
  <c r="L66" i="1"/>
  <c r="J67" i="1"/>
  <c r="L67" i="1"/>
  <c r="J68" i="1"/>
  <c r="L68" i="1"/>
  <c r="J69" i="1"/>
  <c r="L69" i="1"/>
  <c r="J70" i="1"/>
  <c r="L70" i="1"/>
  <c r="J71" i="1"/>
  <c r="L71" i="1"/>
  <c r="J72" i="1"/>
  <c r="L72" i="1"/>
  <c r="J73" i="1"/>
  <c r="L73" i="1"/>
  <c r="J74" i="1"/>
  <c r="L74" i="1"/>
  <c r="J75" i="1"/>
  <c r="L75" i="1"/>
  <c r="J76" i="1"/>
  <c r="L76" i="1"/>
  <c r="J77" i="1"/>
  <c r="L77" i="1"/>
  <c r="J78" i="1"/>
  <c r="L78" i="1"/>
  <c r="J79" i="1"/>
  <c r="L79" i="1"/>
  <c r="J80" i="1"/>
  <c r="L80" i="1"/>
  <c r="J81" i="1"/>
  <c r="L81" i="1"/>
  <c r="J82" i="1"/>
  <c r="L82" i="1"/>
  <c r="J83" i="1"/>
  <c r="L83" i="1"/>
  <c r="J84" i="1"/>
  <c r="L84" i="1"/>
  <c r="J85" i="1"/>
  <c r="L85" i="1"/>
  <c r="J86" i="1"/>
  <c r="L86" i="1"/>
  <c r="J87" i="1"/>
  <c r="L87" i="1"/>
  <c r="J89" i="1"/>
  <c r="L89" i="1"/>
  <c r="J4" i="1"/>
  <c r="L4" i="1"/>
  <c r="J6" i="3"/>
  <c r="N16" i="4"/>
  <c r="J15" i="4"/>
  <c r="L15" i="4"/>
  <c r="J16" i="4"/>
  <c r="L16" i="4"/>
  <c r="J5" i="4"/>
  <c r="L5" i="4"/>
  <c r="J6" i="4"/>
  <c r="L6" i="4"/>
  <c r="J7" i="4"/>
  <c r="L7" i="4"/>
  <c r="J8" i="4"/>
  <c r="L8" i="4"/>
  <c r="J9" i="4"/>
  <c r="L9" i="4"/>
  <c r="J10" i="4"/>
  <c r="L10" i="4"/>
  <c r="J11" i="4"/>
  <c r="L11" i="4"/>
  <c r="J12" i="4"/>
  <c r="L12" i="4"/>
  <c r="J13" i="4"/>
  <c r="L13" i="4"/>
  <c r="J4" i="4"/>
  <c r="L4" i="4"/>
  <c r="L17" i="4"/>
  <c r="J17" i="4"/>
  <c r="G1" i="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82" i="1"/>
  <c r="A83" i="1"/>
  <c r="A84" i="1"/>
  <c r="A85" i="1"/>
  <c r="A86" i="1"/>
  <c r="A87" i="1"/>
  <c r="A7" i="4"/>
  <c r="A8" i="4"/>
  <c r="A9" i="4"/>
  <c r="A10" i="4"/>
  <c r="A11" i="4"/>
  <c r="A12" i="4"/>
  <c r="N6" i="4"/>
  <c r="N4" i="4"/>
  <c r="N5" i="4"/>
  <c r="N7" i="4"/>
  <c r="N8" i="4"/>
  <c r="N9" i="4"/>
  <c r="N10" i="4"/>
  <c r="N11" i="4"/>
  <c r="N12" i="4"/>
  <c r="N13" i="4"/>
  <c r="N15" i="4"/>
  <c r="A13" i="4"/>
  <c r="A14" i="4"/>
  <c r="A15" i="4"/>
  <c r="A16" i="4"/>
  <c r="A17" i="4"/>
  <c r="G1" i="3"/>
  <c r="A1" i="3"/>
  <c r="M6" i="3"/>
  <c r="O6" i="3"/>
  <c r="O12" i="3"/>
  <c r="A89" i="1"/>
</calcChain>
</file>

<file path=xl/sharedStrings.xml><?xml version="1.0" encoding="utf-8"?>
<sst xmlns="http://schemas.openxmlformats.org/spreadsheetml/2006/main" count="825" uniqueCount="461">
  <si>
    <t>0R</t>
  </si>
  <si>
    <t>430R</t>
  </si>
  <si>
    <t>5k</t>
  </si>
  <si>
    <t>U1</t>
  </si>
  <si>
    <t>SOT23_5</t>
  </si>
  <si>
    <t>33uF 6,3V</t>
  </si>
  <si>
    <t>470uF 6,3V</t>
  </si>
  <si>
    <t>Vishay Draloric</t>
  </si>
  <si>
    <t>C_0805</t>
  </si>
  <si>
    <t>C_1206</t>
  </si>
  <si>
    <t>CT_CASE_A</t>
  </si>
  <si>
    <t>CT_CASE_D</t>
  </si>
  <si>
    <t>NC</t>
  </si>
  <si>
    <t>D1,D2,D3,D4,D5</t>
  </si>
  <si>
    <t>BAV199</t>
  </si>
  <si>
    <t>SOT23_123</t>
  </si>
  <si>
    <t>D6</t>
  </si>
  <si>
    <t>D7</t>
  </si>
  <si>
    <t>JUMPER100</t>
  </si>
  <si>
    <t>CON_1</t>
  </si>
  <si>
    <t>J19</t>
  </si>
  <si>
    <t>JTAG-10</t>
  </si>
  <si>
    <t>10R</t>
  </si>
  <si>
    <t>10k</t>
  </si>
  <si>
    <t>TS53YJ</t>
  </si>
  <si>
    <t>16k</t>
  </si>
  <si>
    <t>RCK02_0805</t>
  </si>
  <si>
    <t>R18</t>
  </si>
  <si>
    <t>100R</t>
  </si>
  <si>
    <t>100k</t>
  </si>
  <si>
    <t>R_1206</t>
  </si>
  <si>
    <t>39k</t>
  </si>
  <si>
    <t>680R</t>
  </si>
  <si>
    <t>470R</t>
  </si>
  <si>
    <t>1k</t>
  </si>
  <si>
    <t>OPA354AIDBVT</t>
  </si>
  <si>
    <t>U2</t>
  </si>
  <si>
    <t>SOIC8</t>
  </si>
  <si>
    <t>U3</t>
  </si>
  <si>
    <t>74HCT4052D</t>
  </si>
  <si>
    <t>SOIC16</t>
  </si>
  <si>
    <t>U6</t>
  </si>
  <si>
    <t>INA128U</t>
  </si>
  <si>
    <t>U7</t>
  </si>
  <si>
    <t>PGA103U</t>
  </si>
  <si>
    <t>U8</t>
  </si>
  <si>
    <t>U9</t>
  </si>
  <si>
    <t>74HCT4053D</t>
  </si>
  <si>
    <t>U10</t>
  </si>
  <si>
    <t>U12</t>
  </si>
  <si>
    <t>U13</t>
  </si>
  <si>
    <t>SOT223_5</t>
  </si>
  <si>
    <t>TLV70030DDC</t>
  </si>
  <si>
    <t>U15</t>
  </si>
  <si>
    <t>OPA365DBV</t>
  </si>
  <si>
    <t>U19</t>
  </si>
  <si>
    <t>Y1</t>
  </si>
  <si>
    <t>XTAL</t>
  </si>
  <si>
    <t>HC49</t>
  </si>
  <si>
    <t>Item</t>
  </si>
  <si>
    <t>Qty</t>
  </si>
  <si>
    <t>Reference</t>
  </si>
  <si>
    <t>Part</t>
  </si>
  <si>
    <t>PCB Footprint</t>
  </si>
  <si>
    <t>Manufacturer</t>
  </si>
  <si>
    <t>P/N</t>
  </si>
  <si>
    <t>Distributor</t>
  </si>
  <si>
    <t>UDV</t>
  </si>
  <si>
    <t>PU-HT</t>
  </si>
  <si>
    <t>PT-HT</t>
  </si>
  <si>
    <t>PT-TTC</t>
  </si>
  <si>
    <t>RS</t>
  </si>
  <si>
    <t>€</t>
  </si>
  <si>
    <t>Kemet</t>
  </si>
  <si>
    <t>Murata</t>
  </si>
  <si>
    <t>Vishay Sprague</t>
  </si>
  <si>
    <t>293D336X96R3A2TE3</t>
  </si>
  <si>
    <t>684-4073</t>
  </si>
  <si>
    <t>Panasonic</t>
  </si>
  <si>
    <t>$/€</t>
  </si>
  <si>
    <t>TVA</t>
  </si>
  <si>
    <t>661-3882</t>
  </si>
  <si>
    <t>TPS72325DBVTG4</t>
  </si>
  <si>
    <t>$</t>
  </si>
  <si>
    <t>Vishay Sfernice</t>
  </si>
  <si>
    <t>CRCW12062R20FKEA</t>
  </si>
  <si>
    <t>CD74HCT4052M96G4</t>
  </si>
  <si>
    <t>662-2580</t>
  </si>
  <si>
    <t>CD74HCT4053M96G4</t>
  </si>
  <si>
    <t>662-2599</t>
  </si>
  <si>
    <t>LM4040D25IDBZRG4</t>
  </si>
  <si>
    <t>661-9350</t>
  </si>
  <si>
    <t>TLV70030DDCT</t>
  </si>
  <si>
    <t>QTLP630C-7</t>
  </si>
  <si>
    <t>L_0805</t>
  </si>
  <si>
    <t>CON_USB_B</t>
  </si>
  <si>
    <t>4.7k</t>
  </si>
  <si>
    <t>SSOP28</t>
  </si>
  <si>
    <t>Mainboard</t>
  </si>
  <si>
    <t>FTDI Chip</t>
  </si>
  <si>
    <t>FT232RL</t>
  </si>
  <si>
    <t>KINGBRIGHT</t>
  </si>
  <si>
    <t>KP-2012SURC</t>
  </si>
  <si>
    <t>8529930</t>
  </si>
  <si>
    <t>Ensemble</t>
  </si>
  <si>
    <t>PIE Main board</t>
  </si>
  <si>
    <t>TTC</t>
  </si>
  <si>
    <t>D8,D9</t>
  </si>
  <si>
    <t>R_0805</t>
  </si>
  <si>
    <t>R75</t>
  </si>
  <si>
    <t>TLC2274A</t>
  </si>
  <si>
    <t>TE Connectivity</t>
  </si>
  <si>
    <t>CRG0805F10R</t>
  </si>
  <si>
    <t>223-0152</t>
  </si>
  <si>
    <t>CRG0805F1K0</t>
  </si>
  <si>
    <t>CRG0805F1K8</t>
  </si>
  <si>
    <t>223-0461</t>
  </si>
  <si>
    <t>CRG0805F4K7</t>
  </si>
  <si>
    <t>223-0528</t>
  </si>
  <si>
    <t>223-0635</t>
  </si>
  <si>
    <t>CRG0805F100K</t>
  </si>
  <si>
    <t>223-0691</t>
  </si>
  <si>
    <t>CRG0805F100R</t>
  </si>
  <si>
    <t>223-0297</t>
  </si>
  <si>
    <t>56R</t>
  </si>
  <si>
    <t>CRG0805F56R</t>
  </si>
  <si>
    <t>223-0269</t>
  </si>
  <si>
    <t>820k</t>
  </si>
  <si>
    <t>SOIC14</t>
  </si>
  <si>
    <t>TLC2274AIDRG4</t>
  </si>
  <si>
    <t>661-0173</t>
  </si>
  <si>
    <t>OPA365AIDBVTG4</t>
  </si>
  <si>
    <t>EUROQUARTZ</t>
  </si>
  <si>
    <t>24.000MHz HC49/4H/30/50/-40+85/18pF/ATF</t>
  </si>
  <si>
    <t>693-8829</t>
  </si>
  <si>
    <t>C66,C71,C82</t>
  </si>
  <si>
    <t>C68,C76</t>
  </si>
  <si>
    <t>LED_H</t>
  </si>
  <si>
    <t>MBR0520</t>
  </si>
  <si>
    <t>SOD123</t>
  </si>
  <si>
    <t>J4,J5,J14</t>
  </si>
  <si>
    <t>J10,J11,J12,J13</t>
  </si>
  <si>
    <t>BNC</t>
  </si>
  <si>
    <t>BNC_H</t>
  </si>
  <si>
    <t>J15</t>
  </si>
  <si>
    <t>J16</t>
  </si>
  <si>
    <t>K1</t>
  </si>
  <si>
    <t>L1</t>
  </si>
  <si>
    <t>PM3602</t>
  </si>
  <si>
    <t>L2,L3</t>
  </si>
  <si>
    <t>Ferrite Bead</t>
  </si>
  <si>
    <t>R1,R16,R28</t>
  </si>
  <si>
    <t>1.8k</t>
  </si>
  <si>
    <t>R19</t>
  </si>
  <si>
    <t>1R</t>
  </si>
  <si>
    <t>R20</t>
  </si>
  <si>
    <t>R21</t>
  </si>
  <si>
    <t>R22</t>
  </si>
  <si>
    <t>R43,R84,R85,R86,R89</t>
  </si>
  <si>
    <t>2.2R</t>
  </si>
  <si>
    <t>R45,R73</t>
  </si>
  <si>
    <t>R50</t>
  </si>
  <si>
    <t>U5</t>
  </si>
  <si>
    <t>C8051F061</t>
  </si>
  <si>
    <t>TQFP-64</t>
  </si>
  <si>
    <t>LM4050-2.5</t>
  </si>
  <si>
    <t>U11,U14</t>
  </si>
  <si>
    <t>DAC8811CDGK</t>
  </si>
  <si>
    <t>MSOP8</t>
  </si>
  <si>
    <t>REG102GA-A</t>
  </si>
  <si>
    <t>U16</t>
  </si>
  <si>
    <t>LT1611</t>
  </si>
  <si>
    <t>U17</t>
  </si>
  <si>
    <t>TPS72325</t>
  </si>
  <si>
    <t>U18</t>
  </si>
  <si>
    <t>C42,C70</t>
  </si>
  <si>
    <t>CRG0805F39K</t>
  </si>
  <si>
    <t>PCB 160 x 100 mm</t>
  </si>
  <si>
    <t xml:space="preserve"> boîtier HAMMOND</t>
  </si>
  <si>
    <t>HAMMOND</t>
  </si>
  <si>
    <t>DIALIGHT</t>
  </si>
  <si>
    <t>551-0207F</t>
  </si>
  <si>
    <t>546-0479</t>
  </si>
  <si>
    <t>BLM21PG221SN1D</t>
  </si>
  <si>
    <t>461-9585</t>
  </si>
  <si>
    <t>LT1611CS5</t>
  </si>
  <si>
    <t>471-427</t>
  </si>
  <si>
    <t>C8051F061-GQ</t>
  </si>
  <si>
    <t>634-C8051F061-GQ</t>
  </si>
  <si>
    <t>MAX7404CSA</t>
  </si>
  <si>
    <t>MAX7404CSA+</t>
  </si>
  <si>
    <t>700-MAX7404CSA</t>
  </si>
  <si>
    <t>292304-1</t>
  </si>
  <si>
    <t>Fairchild</t>
  </si>
  <si>
    <t>223-0427</t>
  </si>
  <si>
    <t>CRG0805F470R</t>
  </si>
  <si>
    <t>223-0376</t>
  </si>
  <si>
    <t>ERJP06F6800V</t>
  </si>
  <si>
    <t>ERJP06F8203V</t>
  </si>
  <si>
    <t>33pF 5% NPO</t>
  </si>
  <si>
    <t>1076665</t>
  </si>
  <si>
    <t>1515661</t>
  </si>
  <si>
    <t>MULTICOMP</t>
  </si>
  <si>
    <t>1k 0.05% 10ppm</t>
  </si>
  <si>
    <t>100k 0.05% 10ppm</t>
  </si>
  <si>
    <t>10k 0.05% 10ppm</t>
  </si>
  <si>
    <t>1455L1601</t>
  </si>
  <si>
    <t>AU2011</t>
  </si>
  <si>
    <t>CRG0805ZR</t>
  </si>
  <si>
    <t>223-0146</t>
  </si>
  <si>
    <t>1146032</t>
  </si>
  <si>
    <t>R83</t>
  </si>
  <si>
    <t>R2,R34</t>
  </si>
  <si>
    <t>D10</t>
  </si>
  <si>
    <t>BAT54A</t>
  </si>
  <si>
    <t>670-8785</t>
  </si>
  <si>
    <t>OPA725</t>
  </si>
  <si>
    <t>OPA725AIDBVT</t>
  </si>
  <si>
    <t>ERJ6RQF1R0V</t>
  </si>
  <si>
    <t>BOUTON_TH</t>
  </si>
  <si>
    <t>Omron</t>
  </si>
  <si>
    <t>B3F-1020</t>
  </si>
  <si>
    <t>R54</t>
  </si>
  <si>
    <t>SW1</t>
  </si>
  <si>
    <t>TOGGLE_SW</t>
  </si>
  <si>
    <t>Rocker Switch</t>
  </si>
  <si>
    <t>4US1R1020M6RNS</t>
  </si>
  <si>
    <t>734-6934</t>
  </si>
  <si>
    <t>Display</t>
  </si>
  <si>
    <t>C1,C2,C3,C4,C5,C6,C7,C8,C9,C10</t>
  </si>
  <si>
    <t>D1,D2,D3,D4</t>
  </si>
  <si>
    <t>J1</t>
  </si>
  <si>
    <t>HE10-14PTS</t>
  </si>
  <si>
    <t>HE10-14 contacts</t>
  </si>
  <si>
    <t>K1,K2,K3,K4,K5</t>
  </si>
  <si>
    <t>BOUTON_TH2</t>
  </si>
  <si>
    <t>Q1,Q2</t>
  </si>
  <si>
    <t>MOSFET N</t>
  </si>
  <si>
    <t>FDV303N</t>
  </si>
  <si>
    <t>354-4890</t>
  </si>
  <si>
    <t>R8</t>
  </si>
  <si>
    <t>S64128M</t>
  </si>
  <si>
    <t>Displaytech</t>
  </si>
  <si>
    <t>64128M-FC-BW-3</t>
  </si>
  <si>
    <t>564-422</t>
  </si>
  <si>
    <t>PIE Display</t>
  </si>
  <si>
    <t>HE10-10 contacts</t>
  </si>
  <si>
    <t>1099237</t>
  </si>
  <si>
    <t>Connecteur Nappe 14 voies</t>
  </si>
  <si>
    <t>MC6FD014-30P1</t>
  </si>
  <si>
    <t>1099256</t>
  </si>
  <si>
    <t>MC9A12-1434</t>
  </si>
  <si>
    <t>1099254</t>
  </si>
  <si>
    <t>MC9A12-1034</t>
  </si>
  <si>
    <t>Nappe 14 voies long 1m</t>
  </si>
  <si>
    <t>3M</t>
  </si>
  <si>
    <t>3365-14</t>
  </si>
  <si>
    <t>297290</t>
  </si>
  <si>
    <t>C0805C225K4RAC AUTO</t>
  </si>
  <si>
    <t>GRM219R71E105KA88D</t>
  </si>
  <si>
    <t>R15,R17,R97</t>
  </si>
  <si>
    <t>&lt;--   à voir</t>
  </si>
  <si>
    <t>FARNELL</t>
  </si>
  <si>
    <t>C1,C2,C4,C10,C11,C12,C20,C26,C27, C28,C29,C31,C33,C34,C35,C36, C37,C40,C41,C43,C44,C45,C46, C47,C48,C49,C50,C51,C53,C54, C61,C63,C65,C78,C80,C86,C87,C88</t>
  </si>
  <si>
    <t>C3,C9,C67,C77,C79</t>
  </si>
  <si>
    <t>C5,C13,C18</t>
  </si>
  <si>
    <t>C6,C7,C14,C15,C16,C56</t>
  </si>
  <si>
    <t>C17,C21,C23,C55,C60</t>
  </si>
  <si>
    <t>C8,C73,C89</t>
  </si>
  <si>
    <t>U4,U20</t>
  </si>
  <si>
    <t>SN74LVC2G53</t>
  </si>
  <si>
    <t>8,2k</t>
  </si>
  <si>
    <t>R8,R60,R62</t>
  </si>
  <si>
    <t>5,6k</t>
  </si>
  <si>
    <t>R12,R14</t>
  </si>
  <si>
    <t>R24,R26,R27,R29,R33,R36,R37,R40,R44, R57,R64</t>
  </si>
  <si>
    <t>20k</t>
  </si>
  <si>
    <t>R63,R98</t>
  </si>
  <si>
    <t>1,6k</t>
  </si>
  <si>
    <t>RJR26FW</t>
  </si>
  <si>
    <t>R99</t>
  </si>
  <si>
    <t>2k</t>
  </si>
  <si>
    <t>C19,C25</t>
  </si>
  <si>
    <t>C62,C64,C90</t>
  </si>
  <si>
    <t>C24,C32,C69,C72,C74,C75,C81,C85</t>
  </si>
  <si>
    <t>C38,C39,C83,C84</t>
  </si>
  <si>
    <t>R4,R10,R47,R55,R56,R71,R72,R78, R81, R82,R94,R95</t>
  </si>
  <si>
    <t>R32,R42,R49,R66,R93</t>
  </si>
  <si>
    <t>R46,R90,R91</t>
  </si>
  <si>
    <t>GRM2165C1H472JA01D</t>
  </si>
  <si>
    <t>CRG0805F8K2</t>
  </si>
  <si>
    <t>223-0556</t>
  </si>
  <si>
    <t>CRG0805F5K6</t>
  </si>
  <si>
    <t>223-0534</t>
  </si>
  <si>
    <t>CRCW08051K60FKEA</t>
  </si>
  <si>
    <t>SN74LVC2G53DCTRG4</t>
  </si>
  <si>
    <t>662-2634</t>
  </si>
  <si>
    <t>D5</t>
  </si>
  <si>
    <t>LED</t>
  </si>
  <si>
    <t>BOUTON_TH2_5P</t>
  </si>
  <si>
    <t>J1,J2,J3,J6,J7,J8,J17,J21,J22</t>
  </si>
  <si>
    <t>J17</t>
  </si>
  <si>
    <t>JUMPER100_H</t>
  </si>
  <si>
    <t>FCI</t>
  </si>
  <si>
    <t>77311-818-36LF</t>
  </si>
  <si>
    <t>1097955</t>
  </si>
  <si>
    <t>1097958</t>
  </si>
  <si>
    <t>77315-818-36LF</t>
  </si>
  <si>
    <t>Barrette 2 pts droit</t>
  </si>
  <si>
    <t>Barrette 2 pts coudée</t>
  </si>
  <si>
    <t>Barrette 1 pts droit</t>
  </si>
  <si>
    <t>barrette 36pts, 21 pts utilisés</t>
  </si>
  <si>
    <t>LED horizontale</t>
  </si>
  <si>
    <t>Embase USB B</t>
  </si>
  <si>
    <t>Bouton poussoir</t>
  </si>
  <si>
    <t>LED verte 3mm</t>
  </si>
  <si>
    <t>Kingbright</t>
  </si>
  <si>
    <t>L-424GDT</t>
  </si>
  <si>
    <t>229-2497</t>
  </si>
  <si>
    <t>4,7uF 10% 10V X5R</t>
  </si>
  <si>
    <t>2,2uF 10% 16V X7R</t>
  </si>
  <si>
    <t>1uF 10% 25V X7R</t>
  </si>
  <si>
    <t>10nF 10% 50V X7R</t>
  </si>
  <si>
    <t>1,5nF 5% 50V NPO</t>
  </si>
  <si>
    <t>GRM3195C1H153JA01D</t>
  </si>
  <si>
    <t>15nF 5% 50V NPO</t>
  </si>
  <si>
    <t>47nF 5% 50V NPO</t>
  </si>
  <si>
    <t>1nF 5% 50V NPO</t>
  </si>
  <si>
    <t>150pF 5% 50V NPO</t>
  </si>
  <si>
    <t>4,7nF 5% 50V NPO</t>
  </si>
  <si>
    <t>100nF 10% 25V X7R</t>
  </si>
  <si>
    <t>Rev2</t>
  </si>
  <si>
    <t>CRCW080520K0FKTA</t>
  </si>
  <si>
    <t>1652954</t>
  </si>
  <si>
    <t/>
  </si>
  <si>
    <t>Bourns</t>
  </si>
  <si>
    <t>3266W-1-502LF</t>
  </si>
  <si>
    <t>9352759</t>
  </si>
  <si>
    <t>679-1018</t>
  </si>
  <si>
    <t>C22,C52,C58,C59</t>
  </si>
  <si>
    <t>C30,C57</t>
  </si>
  <si>
    <t>R6,R58,R59</t>
  </si>
  <si>
    <t>R31</t>
  </si>
  <si>
    <t>Transition 14voies</t>
  </si>
  <si>
    <t>HARTING</t>
  </si>
  <si>
    <t>09 18 114 9622</t>
  </si>
  <si>
    <t>1188911</t>
  </si>
  <si>
    <t>R3,R5,R11,R13</t>
  </si>
  <si>
    <t>R9,R23,R25,R35,R38,R39,R41,R52, R68,R69,R70,R87,R88,R96</t>
  </si>
  <si>
    <t>R67</t>
  </si>
  <si>
    <t>62R</t>
  </si>
  <si>
    <t>R53,R65</t>
  </si>
  <si>
    <t>R92</t>
  </si>
  <si>
    <t>750R</t>
  </si>
  <si>
    <t>SSOP8</t>
  </si>
  <si>
    <t>TS0B22</t>
  </si>
  <si>
    <t>1550257</t>
  </si>
  <si>
    <t>R1,R2,R3,R4,R10,R11</t>
  </si>
  <si>
    <t>R5,R6,R7,R9</t>
  </si>
  <si>
    <t>10cm utilisé</t>
  </si>
  <si>
    <t>usinage-marquage couvercle</t>
  </si>
  <si>
    <t>usinage-marquage FAV</t>
  </si>
  <si>
    <t>usinage-marquage FAR</t>
  </si>
  <si>
    <t>TS53YJ502MR10</t>
  </si>
  <si>
    <t>Rev3a</t>
  </si>
  <si>
    <t>R7,R100</t>
  </si>
  <si>
    <t>Nb UDV</t>
  </si>
  <si>
    <t>MCCA000295</t>
  </si>
  <si>
    <t>1759882RL</t>
  </si>
  <si>
    <t>MCCA000541</t>
  </si>
  <si>
    <t>1759420RL</t>
  </si>
  <si>
    <t>C0805C102J5GACTU</t>
  </si>
  <si>
    <t>1414658RL</t>
  </si>
  <si>
    <t>C0805C151J5GACTU</t>
  </si>
  <si>
    <t>1414669RL</t>
  </si>
  <si>
    <t>C0805C152K5GAC</t>
  </si>
  <si>
    <t>2070450RL</t>
  </si>
  <si>
    <t>2070473RL</t>
  </si>
  <si>
    <t>1828942RL</t>
  </si>
  <si>
    <t>1800816RL</t>
  </si>
  <si>
    <t>C0805C330J1GACTU</t>
  </si>
  <si>
    <t>1845770RL</t>
  </si>
  <si>
    <t>C0805C103K5RACTU</t>
  </si>
  <si>
    <t>1414662RL</t>
  </si>
  <si>
    <t>BAV199LT1G</t>
  </si>
  <si>
    <t>ON SEMI</t>
  </si>
  <si>
    <t>1431115RL</t>
  </si>
  <si>
    <t>MBR0520LT1G</t>
  </si>
  <si>
    <t>9556915RL</t>
  </si>
  <si>
    <t>1750795RL</t>
  </si>
  <si>
    <t>1612522</t>
  </si>
  <si>
    <t>CR0805-FX-1002ELF</t>
  </si>
  <si>
    <t>CRCW080516K0FKEA</t>
  </si>
  <si>
    <t>1652925RL</t>
  </si>
  <si>
    <t>1717799RL</t>
  </si>
  <si>
    <t>ERJ6ENF7500V</t>
  </si>
  <si>
    <t>2057606RL</t>
  </si>
  <si>
    <t>1652978RL</t>
  </si>
  <si>
    <t>1750752RL</t>
  </si>
  <si>
    <t>2138819RL</t>
  </si>
  <si>
    <t>CRCW080562R0FKEA</t>
  </si>
  <si>
    <t>2138895RL</t>
  </si>
  <si>
    <t>CRCW0805430RFKEA</t>
  </si>
  <si>
    <t>CRCW08052K00FKEA</t>
  </si>
  <si>
    <t>1469884RL</t>
  </si>
  <si>
    <t>17782290,34</t>
  </si>
  <si>
    <t>Tot. Qty</t>
  </si>
  <si>
    <t>T495D477K006ATE100</t>
  </si>
  <si>
    <t>1-1337543-0</t>
  </si>
  <si>
    <t>barrette 36pts 2pts utilisés</t>
  </si>
  <si>
    <t>Inductance double 20µH</t>
  </si>
  <si>
    <t>PM3602-20-RC</t>
  </si>
  <si>
    <t>542-PM3602-20-RC</t>
  </si>
  <si>
    <t>TI</t>
  </si>
  <si>
    <t>Linear Tech.</t>
  </si>
  <si>
    <t>Silicon Labs</t>
  </si>
  <si>
    <t>Maxim</t>
  </si>
  <si>
    <t>DAC8811ICDGKT</t>
  </si>
  <si>
    <t>595-DAC8811IBDGKT</t>
  </si>
  <si>
    <t>HT</t>
  </si>
  <si>
    <t>ATTENTION! SANS LES CIRCUITS IMPRIMÉS</t>
  </si>
  <si>
    <t>PCB 100 x 79 mm</t>
  </si>
  <si>
    <t>ATTENTION! SANS LE CIRCUIT IMPRIMÉ</t>
  </si>
  <si>
    <t>595-OPA725AIDBVT</t>
  </si>
  <si>
    <t>595-INA128U</t>
  </si>
  <si>
    <t>595-OPA354AIDBVT</t>
  </si>
  <si>
    <t>595-PGA103U</t>
  </si>
  <si>
    <t>595-OPA365AIDBVTG4</t>
  </si>
  <si>
    <t>MOUSER (FR)</t>
  </si>
  <si>
    <t>81-GRM315C1H153JA01D</t>
  </si>
  <si>
    <t>81-GRM31M5C1H473JA01</t>
  </si>
  <si>
    <t>GRM31M5C1H473JA01L</t>
  </si>
  <si>
    <t>80-T495D477K006E100</t>
  </si>
  <si>
    <t>Best Qty</t>
  </si>
  <si>
    <t>571-1-1337543-0</t>
  </si>
  <si>
    <t>653-B3F-1020</t>
  </si>
  <si>
    <t>72-TS53YJ-5K</t>
  </si>
  <si>
    <t>R79</t>
  </si>
  <si>
    <t>R48,R51,R74</t>
  </si>
  <si>
    <t>4.3k</t>
  </si>
  <si>
    <t>30k</t>
  </si>
  <si>
    <t>R81</t>
  </si>
  <si>
    <t>7.5k</t>
  </si>
  <si>
    <t>R30,R61,R76,R77,R80,R101</t>
  </si>
  <si>
    <t>CRCW08054K30FKEA</t>
  </si>
  <si>
    <t>2138959RL</t>
  </si>
  <si>
    <t>CRCW08057K50FKEA</t>
  </si>
  <si>
    <t>1653036RL</t>
  </si>
  <si>
    <t>CRCW080530K0FKEA</t>
  </si>
  <si>
    <t>1469914RL</t>
  </si>
  <si>
    <t>667-ERA-6ARW102V</t>
  </si>
  <si>
    <t>667-ERA-6ARW103V</t>
  </si>
  <si>
    <t>ERA6ARW103V</t>
  </si>
  <si>
    <t>ERA6ARW102V</t>
  </si>
  <si>
    <t>ERA6ARW104V</t>
  </si>
  <si>
    <t>667-ERA-6ARW104V</t>
  </si>
  <si>
    <t>100R 0.05% 5ppm</t>
  </si>
  <si>
    <t>Vishay Dale</t>
  </si>
  <si>
    <t>TNPU0805100RAZEN00</t>
  </si>
  <si>
    <t>71-TNPU0805100RAZEN</t>
  </si>
  <si>
    <t>613-8404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</si>
</sst>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#,##0.000&quot;€&quot;"/>
    <numFmt numFmtId="166" formatCode="#,##0.00&quot;€&quot;"/>
    <numFmt numFmtId="167" formatCode="_ * #,##0.00_ \ [$€-1]_ ;_ * \-#,##0.00\ \ [$€-1]_ ;_ * &quot;-&quot;??_ \ [$€-1]_ ;_ @_ "/>
    <numFmt numFmtId="168" formatCode="#,##0.000_ ;\-#,##0.000\ "/>
    <numFmt numFmtId="169" formatCode="#,##0.000\ &quot;€&quot;"/>
    <numFmt numFmtId="170" formatCode="0&quot; pts&quot;"/>
    <numFmt numFmtId="171" formatCode="#,##0.00\ &quot;€&quot;"/>
    <numFmt numFmtId="172" formatCode="#,##0.00_ ;\-#,##0.00\ "/>
  </numFmts>
  <fonts count="13" x14ac:knownFonts="1">
    <font>
      <sz val="10"/>
      <name val="Verdana"/>
    </font>
    <font>
      <b/>
      <sz val="10"/>
      <name val="Verdana"/>
    </font>
    <font>
      <b/>
      <sz val="12"/>
      <name val="Verdana"/>
    </font>
    <font>
      <sz val="8"/>
      <name val="Verdana"/>
    </font>
    <font>
      <sz val="10"/>
      <color rgb="FF000000"/>
      <name val="Geneva"/>
    </font>
    <font>
      <u/>
      <sz val="10"/>
      <color theme="10"/>
      <name val="Verdana"/>
    </font>
    <font>
      <u/>
      <sz val="10"/>
      <color theme="11"/>
      <name val="Verdana"/>
    </font>
    <font>
      <b/>
      <sz val="18"/>
      <name val="Verdana"/>
    </font>
    <font>
      <b/>
      <sz val="14"/>
      <name val="Verdana"/>
    </font>
    <font>
      <sz val="10"/>
      <color rgb="FFFF0000"/>
      <name val="Verdana"/>
    </font>
    <font>
      <sz val="10"/>
      <color rgb="FF0000FF"/>
      <name val="Verdana"/>
    </font>
    <font>
      <sz val="20"/>
      <color rgb="FFFF0000"/>
      <name val="Verdana"/>
    </font>
    <font>
      <sz val="14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01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quotePrefix="1" applyFill="1" applyAlignment="1">
      <alignment vertical="center" wrapText="1"/>
    </xf>
    <xf numFmtId="0" fontId="1" fillId="0" borderId="0" xfId="0" applyFont="1" applyAlignment="1">
      <alignment vertical="center"/>
    </xf>
    <xf numFmtId="167" fontId="0" fillId="0" borderId="0" xfId="0" applyNumberFormat="1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167" fontId="8" fillId="0" borderId="0" xfId="0" applyNumberFormat="1" applyFont="1"/>
    <xf numFmtId="168" fontId="0" fillId="0" borderId="0" xfId="0" applyNumberFormat="1"/>
    <xf numFmtId="0" fontId="0" fillId="0" borderId="0" xfId="0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horizontal="right" vertical="center" wrapText="1"/>
    </xf>
    <xf numFmtId="166" fontId="2" fillId="0" borderId="0" xfId="0" applyNumberFormat="1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0" fillId="0" borderId="0" xfId="0" applyFont="1"/>
    <xf numFmtId="49" fontId="0" fillId="0" borderId="0" xfId="0" quotePrefix="1" applyNumberFormat="1" applyFill="1" applyAlignment="1">
      <alignment vertical="center" wrapText="1"/>
    </xf>
    <xf numFmtId="0" fontId="0" fillId="0" borderId="0" xfId="0" quotePrefix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9" fontId="0" fillId="0" borderId="0" xfId="0" applyNumberFormat="1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/>
    </xf>
    <xf numFmtId="164" fontId="0" fillId="0" borderId="0" xfId="0" applyNumberForma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0" fontId="10" fillId="0" borderId="0" xfId="0" applyFont="1" applyFill="1"/>
    <xf numFmtId="170" fontId="10" fillId="0" borderId="0" xfId="0" applyNumberFormat="1" applyFont="1" applyFill="1" applyAlignment="1">
      <alignment vertical="center" wrapText="1"/>
    </xf>
    <xf numFmtId="171" fontId="2" fillId="0" borderId="0" xfId="0" applyNumberFormat="1" applyFont="1" applyAlignment="1">
      <alignment horizontal="center" vertical="center"/>
    </xf>
    <xf numFmtId="0" fontId="11" fillId="0" borderId="0" xfId="0" applyFont="1"/>
    <xf numFmtId="164" fontId="0" fillId="3" borderId="0" xfId="0" applyNumberFormat="1" applyFill="1" applyAlignment="1">
      <alignment vertical="center" wrapText="1"/>
    </xf>
    <xf numFmtId="172" fontId="0" fillId="0" borderId="0" xfId="0" applyNumberFormat="1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64" fontId="0" fillId="5" borderId="0" xfId="0" applyNumberFormat="1" applyFont="1" applyFill="1" applyAlignment="1">
      <alignment vertical="center" wrapText="1"/>
    </xf>
    <xf numFmtId="0" fontId="0" fillId="5" borderId="0" xfId="0" quotePrefix="1" applyFill="1" applyAlignment="1">
      <alignment vertical="center" wrapText="1"/>
    </xf>
    <xf numFmtId="49" fontId="0" fillId="5" borderId="0" xfId="0" applyNumberFormat="1" applyFill="1" applyAlignment="1">
      <alignment vertical="center" wrapText="1"/>
    </xf>
    <xf numFmtId="164" fontId="0" fillId="5" borderId="0" xfId="0" applyNumberForma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/>
    <xf numFmtId="49" fontId="0" fillId="5" borderId="0" xfId="0" quotePrefix="1" applyNumberForma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10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Normal" xfId="0" builtinId="0"/>
  </cellStyles>
  <dxfs count="12">
    <dxf>
      <font>
        <color rgb="FF0000FF"/>
      </font>
      <fill>
        <patternFill patternType="solid">
          <fgColor auto="1"/>
          <bgColor theme="3" tint="0.79998168889431442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rgb="FF0000FF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0000FF"/>
      </font>
      <fill>
        <patternFill patternType="solid">
          <fgColor indexed="64"/>
          <bgColor theme="3" tint="0.79998168889431442"/>
        </patternFill>
      </fill>
    </dxf>
    <dxf>
      <font>
        <color rgb="FF0000FF"/>
      </font>
      <fill>
        <patternFill patternType="solid">
          <fgColor indexed="64"/>
          <bgColor theme="3" tint="0.79998168889431442"/>
        </patternFill>
      </fill>
    </dxf>
    <dxf>
      <font>
        <color rgb="FF0000FF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fmlaLink="$P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50800</xdr:rowOff>
        </xdr:from>
        <xdr:to>
          <xdr:col>17</xdr:col>
          <xdr:colOff>50800</xdr:colOff>
          <xdr:row>11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Without display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95"/>
  <sheetViews>
    <sheetView tabSelected="1" zoomScale="125" zoomScaleNormal="125" zoomScalePageLayoutView="125" workbookViewId="0">
      <pane ySplit="3" topLeftCell="A68" activePane="bottomLeft" state="frozenSplit"/>
      <selection activeCell="E1" sqref="E1"/>
      <selection pane="bottomLeft" activeCell="G86" sqref="G86"/>
    </sheetView>
  </sheetViews>
  <sheetFormatPr baseColWidth="10" defaultRowHeight="13" x14ac:dyDescent="0"/>
  <cols>
    <col min="1" max="1" width="4.7109375" style="22" customWidth="1"/>
    <col min="2" max="2" width="3.85546875" style="22" customWidth="1"/>
    <col min="3" max="3" width="28.28515625" style="38" customWidth="1"/>
    <col min="4" max="4" width="19.28515625" style="3" customWidth="1"/>
    <col min="5" max="5" width="12.28515625" style="3" customWidth="1"/>
    <col min="6" max="6" width="12.7109375" style="3" customWidth="1"/>
    <col min="7" max="7" width="20.5703125" style="3" customWidth="1"/>
    <col min="8" max="8" width="11.28515625" style="3" customWidth="1"/>
    <col min="9" max="9" width="20.42578125" style="3" customWidth="1"/>
    <col min="10" max="10" width="7.7109375" style="3" customWidth="1"/>
    <col min="11" max="11" width="6.42578125" style="3" customWidth="1"/>
    <col min="12" max="12" width="6.85546875" style="3" customWidth="1"/>
    <col min="13" max="13" width="6.28515625" style="15" customWidth="1"/>
    <col min="14" max="14" width="9.5703125" style="3" customWidth="1"/>
    <col min="15" max="15" width="2.5703125" style="9" customWidth="1"/>
    <col min="16" max="16" width="7.5703125" style="9" customWidth="1"/>
    <col min="17" max="17" width="13.7109375" style="9" customWidth="1"/>
    <col min="18" max="18" width="2.28515625" style="9" customWidth="1"/>
    <col min="19" max="16384" width="10.7109375" style="9"/>
  </cols>
  <sheetData>
    <row r="1" spans="1:18" s="3" customFormat="1" ht="33" customHeight="1">
      <c r="A1" s="61" t="s">
        <v>207</v>
      </c>
      <c r="B1" s="61"/>
      <c r="C1" s="61"/>
      <c r="D1" s="17" t="s">
        <v>98</v>
      </c>
      <c r="E1" s="18" t="s">
        <v>364</v>
      </c>
      <c r="F1" s="52" t="s">
        <v>60</v>
      </c>
      <c r="G1" s="53">
        <v>200</v>
      </c>
      <c r="H1" s="19"/>
      <c r="I1" s="20" t="s">
        <v>79</v>
      </c>
      <c r="J1" s="20"/>
      <c r="K1" s="21">
        <v>1.3</v>
      </c>
      <c r="L1" s="21"/>
      <c r="M1" s="35" t="s">
        <v>80</v>
      </c>
      <c r="N1" s="21">
        <v>1.196</v>
      </c>
      <c r="R1" s="4"/>
    </row>
    <row r="2" spans="1:18" s="3" customFormat="1">
      <c r="A2" s="22"/>
      <c r="B2" s="22"/>
      <c r="C2" s="38"/>
      <c r="M2" s="15"/>
      <c r="Q2" s="37"/>
      <c r="R2" s="4"/>
    </row>
    <row r="3" spans="1:18" s="4" customFormat="1" ht="31" customHeight="1">
      <c r="A3" s="22" t="s">
        <v>59</v>
      </c>
      <c r="B3" s="22" t="s">
        <v>60</v>
      </c>
      <c r="C3" s="38" t="s">
        <v>61</v>
      </c>
      <c r="D3" s="4" t="s">
        <v>62</v>
      </c>
      <c r="E3" s="4" t="s">
        <v>63</v>
      </c>
      <c r="F3" s="4" t="s">
        <v>64</v>
      </c>
      <c r="G3" s="4" t="s">
        <v>65</v>
      </c>
      <c r="H3" s="4" t="s">
        <v>66</v>
      </c>
      <c r="I3" s="4" t="s">
        <v>65</v>
      </c>
      <c r="J3" s="37" t="s">
        <v>406</v>
      </c>
      <c r="K3" s="4" t="s">
        <v>67</v>
      </c>
      <c r="L3" s="37" t="s">
        <v>366</v>
      </c>
      <c r="M3" s="34" t="s">
        <v>68</v>
      </c>
      <c r="N3" s="4" t="s">
        <v>69</v>
      </c>
      <c r="P3" s="50" t="s">
        <v>433</v>
      </c>
      <c r="Q3" s="50" t="s">
        <v>68</v>
      </c>
    </row>
    <row r="4" spans="1:18" ht="65">
      <c r="A4" s="22">
        <v>1</v>
      </c>
      <c r="B4" s="22">
        <v>38</v>
      </c>
      <c r="C4" s="3" t="s">
        <v>263</v>
      </c>
      <c r="D4" s="3" t="s">
        <v>330</v>
      </c>
      <c r="E4" s="3" t="s">
        <v>8</v>
      </c>
      <c r="F4" s="3" t="s">
        <v>202</v>
      </c>
      <c r="G4" s="3" t="s">
        <v>367</v>
      </c>
      <c r="H4" s="3" t="s">
        <v>262</v>
      </c>
      <c r="I4" s="5" t="s">
        <v>368</v>
      </c>
      <c r="J4" s="3">
        <f t="shared" ref="J4:J10" si="0">$G$1*B4</f>
        <v>7600</v>
      </c>
      <c r="K4" s="3">
        <v>4000</v>
      </c>
      <c r="L4" s="3">
        <f>ROUNDUP(J4/K4,0)</f>
        <v>2</v>
      </c>
      <c r="M4" s="15">
        <f>19.86/K4</f>
        <v>4.9649999999999998E-3</v>
      </c>
      <c r="N4" s="15">
        <f t="shared" ref="N4:N61" si="1">IF(M4&lt;&gt; "",M4*B4,"")</f>
        <v>0.18867</v>
      </c>
      <c r="O4" s="3" t="s">
        <v>72</v>
      </c>
      <c r="P4" s="3"/>
    </row>
    <row r="5" spans="1:18">
      <c r="A5" s="22">
        <f>A4+1</f>
        <v>2</v>
      </c>
      <c r="B5" s="22">
        <v>5</v>
      </c>
      <c r="C5" s="3" t="s">
        <v>264</v>
      </c>
      <c r="D5" s="3" t="s">
        <v>319</v>
      </c>
      <c r="E5" s="3" t="s">
        <v>8</v>
      </c>
      <c r="F5" s="3" t="s">
        <v>202</v>
      </c>
      <c r="G5" s="3" t="s">
        <v>369</v>
      </c>
      <c r="H5" s="3" t="s">
        <v>262</v>
      </c>
      <c r="I5" s="29" t="s">
        <v>370</v>
      </c>
      <c r="J5" s="3">
        <f t="shared" si="0"/>
        <v>1000</v>
      </c>
      <c r="K5" s="3">
        <v>1000</v>
      </c>
      <c r="L5" s="3">
        <f t="shared" ref="L5:L69" si="2">ROUNDUP(J5/K5,0)</f>
        <v>1</v>
      </c>
      <c r="M5" s="15">
        <v>2.8000000000000001E-2</v>
      </c>
      <c r="N5" s="15">
        <f t="shared" si="1"/>
        <v>0.14000000000000001</v>
      </c>
      <c r="O5" s="3" t="s">
        <v>72</v>
      </c>
      <c r="P5" s="3"/>
    </row>
    <row r="6" spans="1:18">
      <c r="A6" s="22">
        <f t="shared" ref="A6:A70" si="3">A5+1</f>
        <v>3</v>
      </c>
      <c r="B6" s="22">
        <v>3</v>
      </c>
      <c r="C6" s="3" t="s">
        <v>265</v>
      </c>
      <c r="D6" s="3" t="s">
        <v>325</v>
      </c>
      <c r="E6" s="3" t="s">
        <v>9</v>
      </c>
      <c r="F6" s="3" t="s">
        <v>74</v>
      </c>
      <c r="G6" s="3" t="s">
        <v>324</v>
      </c>
      <c r="H6" s="3" t="s">
        <v>428</v>
      </c>
      <c r="I6" s="6" t="s">
        <v>429</v>
      </c>
      <c r="J6" s="3">
        <f t="shared" si="0"/>
        <v>600</v>
      </c>
      <c r="K6" s="3">
        <v>1</v>
      </c>
      <c r="L6" s="3">
        <f t="shared" si="2"/>
        <v>600</v>
      </c>
      <c r="M6" s="15">
        <v>9.9000000000000005E-2</v>
      </c>
      <c r="N6" s="15">
        <f t="shared" ref="N6:N11" si="4">IF(M6&lt;&gt; "",M6*B6,"")</f>
        <v>0.29700000000000004</v>
      </c>
      <c r="O6" s="3" t="s">
        <v>72</v>
      </c>
      <c r="P6" s="3"/>
    </row>
    <row r="7" spans="1:18" ht="13" customHeight="1">
      <c r="A7" s="38">
        <f t="shared" si="3"/>
        <v>4</v>
      </c>
      <c r="B7" s="22">
        <v>6</v>
      </c>
      <c r="C7" s="3" t="s">
        <v>266</v>
      </c>
      <c r="D7" s="3" t="s">
        <v>326</v>
      </c>
      <c r="E7" s="3" t="s">
        <v>9</v>
      </c>
      <c r="F7" s="3" t="s">
        <v>74</v>
      </c>
      <c r="G7" s="3" t="s">
        <v>431</v>
      </c>
      <c r="H7" s="3" t="s">
        <v>428</v>
      </c>
      <c r="I7" s="6" t="s">
        <v>430</v>
      </c>
      <c r="J7" s="3">
        <f t="shared" si="0"/>
        <v>1200</v>
      </c>
      <c r="K7" s="3">
        <v>1</v>
      </c>
      <c r="L7" s="3">
        <f t="shared" si="2"/>
        <v>1200</v>
      </c>
      <c r="M7" s="15">
        <v>0.105</v>
      </c>
      <c r="N7" s="15">
        <f t="shared" si="4"/>
        <v>0.63</v>
      </c>
      <c r="O7" s="3" t="s">
        <v>72</v>
      </c>
      <c r="P7" s="3"/>
    </row>
    <row r="8" spans="1:18">
      <c r="A8" s="38">
        <f t="shared" si="3"/>
        <v>5</v>
      </c>
      <c r="B8" s="22">
        <v>3</v>
      </c>
      <c r="C8" s="3" t="s">
        <v>268</v>
      </c>
      <c r="D8" s="3" t="s">
        <v>327</v>
      </c>
      <c r="E8" t="s">
        <v>8</v>
      </c>
      <c r="F8" s="3" t="s">
        <v>73</v>
      </c>
      <c r="G8" s="3" t="s">
        <v>371</v>
      </c>
      <c r="H8" s="3" t="s">
        <v>262</v>
      </c>
      <c r="I8" s="3" t="s">
        <v>372</v>
      </c>
      <c r="J8" s="3">
        <f t="shared" si="0"/>
        <v>600</v>
      </c>
      <c r="K8" s="3">
        <v>1</v>
      </c>
      <c r="L8" s="3">
        <f t="shared" si="2"/>
        <v>600</v>
      </c>
      <c r="M8" s="15">
        <v>3.1E-2</v>
      </c>
      <c r="N8" s="15">
        <f t="shared" si="4"/>
        <v>9.2999999999999999E-2</v>
      </c>
      <c r="O8" s="3" t="s">
        <v>72</v>
      </c>
      <c r="P8" s="3"/>
    </row>
    <row r="9" spans="1:18">
      <c r="A9" s="38">
        <f t="shared" si="3"/>
        <v>6</v>
      </c>
      <c r="B9" s="22">
        <v>5</v>
      </c>
      <c r="C9" s="3" t="s">
        <v>267</v>
      </c>
      <c r="D9" t="s">
        <v>12</v>
      </c>
      <c r="E9" t="s">
        <v>8</v>
      </c>
      <c r="F9" s="25"/>
      <c r="G9" s="25"/>
      <c r="H9" s="25"/>
      <c r="I9" s="25"/>
      <c r="J9" s="25"/>
      <c r="K9" s="25"/>
      <c r="L9" s="25"/>
      <c r="M9" s="25"/>
      <c r="N9" s="25" t="str">
        <f t="shared" si="4"/>
        <v/>
      </c>
      <c r="O9" s="25"/>
      <c r="P9" s="3"/>
    </row>
    <row r="10" spans="1:18">
      <c r="A10" s="38">
        <f t="shared" si="3"/>
        <v>7</v>
      </c>
      <c r="B10" s="22">
        <v>2</v>
      </c>
      <c r="C10" s="3" t="s">
        <v>282</v>
      </c>
      <c r="D10" s="3" t="s">
        <v>328</v>
      </c>
      <c r="E10" s="3" t="s">
        <v>8</v>
      </c>
      <c r="F10" s="3" t="s">
        <v>73</v>
      </c>
      <c r="G10" s="3" t="s">
        <v>373</v>
      </c>
      <c r="H10" s="3" t="s">
        <v>262</v>
      </c>
      <c r="I10" s="3" t="s">
        <v>374</v>
      </c>
      <c r="J10" s="3">
        <f t="shared" si="0"/>
        <v>400</v>
      </c>
      <c r="K10" s="3">
        <v>1</v>
      </c>
      <c r="L10" s="3">
        <f t="shared" si="2"/>
        <v>400</v>
      </c>
      <c r="M10" s="15">
        <v>2.9000000000000001E-2</v>
      </c>
      <c r="N10" s="15">
        <f>IF(M10&lt;&gt; "",M10*B10,"")</f>
        <v>5.8000000000000003E-2</v>
      </c>
      <c r="O10" s="3" t="s">
        <v>72</v>
      </c>
      <c r="P10" s="3"/>
    </row>
    <row r="11" spans="1:18">
      <c r="A11" s="38">
        <f t="shared" si="3"/>
        <v>8</v>
      </c>
      <c r="B11" s="22">
        <v>4</v>
      </c>
      <c r="C11" s="3" t="s">
        <v>339</v>
      </c>
      <c r="D11" s="3" t="s">
        <v>323</v>
      </c>
      <c r="E11" s="3" t="s">
        <v>8</v>
      </c>
      <c r="F11" s="3" t="s">
        <v>73</v>
      </c>
      <c r="G11" s="3" t="s">
        <v>375</v>
      </c>
      <c r="H11" s="3" t="s">
        <v>262</v>
      </c>
      <c r="I11" s="3" t="s">
        <v>376</v>
      </c>
      <c r="J11" s="3">
        <f>$G$1*B11</f>
        <v>800</v>
      </c>
      <c r="K11" s="3">
        <v>1</v>
      </c>
      <c r="L11" s="3">
        <f t="shared" si="2"/>
        <v>800</v>
      </c>
      <c r="M11" s="15">
        <v>2.8000000000000001E-2</v>
      </c>
      <c r="N11" s="15">
        <f t="shared" si="4"/>
        <v>0.112</v>
      </c>
      <c r="O11" s="3" t="s">
        <v>72</v>
      </c>
      <c r="P11" s="3"/>
    </row>
    <row r="12" spans="1:18">
      <c r="A12" s="38">
        <f t="shared" si="3"/>
        <v>9</v>
      </c>
      <c r="B12" s="22">
        <v>8</v>
      </c>
      <c r="C12" s="3" t="s">
        <v>284</v>
      </c>
      <c r="D12" s="3" t="s">
        <v>320</v>
      </c>
      <c r="E12" s="3" t="s">
        <v>8</v>
      </c>
      <c r="F12" s="3" t="s">
        <v>73</v>
      </c>
      <c r="G12" s="3" t="s">
        <v>258</v>
      </c>
      <c r="H12" s="3" t="s">
        <v>262</v>
      </c>
      <c r="I12" s="6" t="s">
        <v>377</v>
      </c>
      <c r="J12" s="3">
        <f t="shared" ref="J12:J76" si="5">$G$1*B12</f>
        <v>1600</v>
      </c>
      <c r="K12" s="3">
        <v>1</v>
      </c>
      <c r="L12" s="3">
        <f t="shared" si="2"/>
        <v>1600</v>
      </c>
      <c r="M12" s="15">
        <v>5.0999999999999997E-2</v>
      </c>
      <c r="N12" s="15">
        <f t="shared" si="1"/>
        <v>0.40799999999999997</v>
      </c>
      <c r="O12" s="3" t="s">
        <v>72</v>
      </c>
      <c r="P12" s="3"/>
    </row>
    <row r="13" spans="1:18">
      <c r="A13" s="38">
        <f t="shared" si="3"/>
        <v>10</v>
      </c>
      <c r="B13" s="22">
        <v>2</v>
      </c>
      <c r="C13" s="3" t="s">
        <v>340</v>
      </c>
      <c r="D13" t="s">
        <v>329</v>
      </c>
      <c r="E13" t="s">
        <v>8</v>
      </c>
      <c r="F13" s="3" t="s">
        <v>74</v>
      </c>
      <c r="G13" s="3" t="s">
        <v>289</v>
      </c>
      <c r="H13" s="3" t="s">
        <v>262</v>
      </c>
      <c r="I13" s="6" t="s">
        <v>378</v>
      </c>
      <c r="J13" s="3">
        <f t="shared" si="5"/>
        <v>400</v>
      </c>
      <c r="K13" s="3">
        <v>1</v>
      </c>
      <c r="L13" s="3">
        <f t="shared" si="2"/>
        <v>400</v>
      </c>
      <c r="M13" s="15">
        <v>9.6000000000000002E-2</v>
      </c>
      <c r="N13" s="15">
        <f>IF(M13&lt;&gt; "",M13*B13,"")</f>
        <v>0.192</v>
      </c>
      <c r="O13" s="3" t="s">
        <v>72</v>
      </c>
      <c r="P13" s="3"/>
    </row>
    <row r="14" spans="1:18">
      <c r="A14" s="38">
        <f t="shared" si="3"/>
        <v>11</v>
      </c>
      <c r="B14" s="22">
        <v>4</v>
      </c>
      <c r="C14" s="3" t="s">
        <v>285</v>
      </c>
      <c r="D14" s="3" t="s">
        <v>199</v>
      </c>
      <c r="E14" s="3" t="s">
        <v>8</v>
      </c>
      <c r="F14" s="3" t="s">
        <v>73</v>
      </c>
      <c r="G14" s="3" t="s">
        <v>380</v>
      </c>
      <c r="H14" s="3" t="s">
        <v>262</v>
      </c>
      <c r="I14" s="3" t="s">
        <v>379</v>
      </c>
      <c r="J14" s="3">
        <f t="shared" si="5"/>
        <v>800</v>
      </c>
      <c r="K14" s="3">
        <v>1</v>
      </c>
      <c r="L14" s="3">
        <f t="shared" si="2"/>
        <v>800</v>
      </c>
      <c r="M14" s="15">
        <v>2.3E-2</v>
      </c>
      <c r="N14" s="15">
        <f t="shared" si="1"/>
        <v>9.1999999999999998E-2</v>
      </c>
      <c r="O14" s="3" t="s">
        <v>72</v>
      </c>
      <c r="P14" s="3"/>
    </row>
    <row r="15" spans="1:18" ht="13" customHeight="1">
      <c r="A15" s="38">
        <f t="shared" si="3"/>
        <v>12</v>
      </c>
      <c r="B15" s="22">
        <v>2</v>
      </c>
      <c r="C15" s="3" t="s">
        <v>175</v>
      </c>
      <c r="D15" s="3" t="s">
        <v>5</v>
      </c>
      <c r="E15" s="3" t="s">
        <v>10</v>
      </c>
      <c r="F15" s="3" t="s">
        <v>75</v>
      </c>
      <c r="G15" s="3" t="s">
        <v>76</v>
      </c>
      <c r="H15" s="3" t="s">
        <v>71</v>
      </c>
      <c r="I15" s="3" t="s">
        <v>77</v>
      </c>
      <c r="J15" s="3">
        <f t="shared" si="5"/>
        <v>400</v>
      </c>
      <c r="K15" s="3">
        <v>1</v>
      </c>
      <c r="L15" s="3">
        <f t="shared" si="2"/>
        <v>400</v>
      </c>
      <c r="M15" s="15">
        <v>0.109</v>
      </c>
      <c r="N15" s="15">
        <f t="shared" si="1"/>
        <v>0.218</v>
      </c>
      <c r="O15" s="3" t="s">
        <v>72</v>
      </c>
      <c r="P15" s="3"/>
    </row>
    <row r="16" spans="1:18">
      <c r="A16" s="38">
        <f t="shared" si="3"/>
        <v>13</v>
      </c>
      <c r="B16" s="22">
        <v>3</v>
      </c>
      <c r="C16" s="3" t="s">
        <v>283</v>
      </c>
      <c r="D16" s="3" t="s">
        <v>321</v>
      </c>
      <c r="E16" s="3" t="s">
        <v>8</v>
      </c>
      <c r="F16" s="3" t="s">
        <v>74</v>
      </c>
      <c r="G16" s="3" t="s">
        <v>259</v>
      </c>
      <c r="H16" s="3" t="s">
        <v>262</v>
      </c>
      <c r="I16" s="6" t="s">
        <v>381</v>
      </c>
      <c r="J16" s="3">
        <f t="shared" si="5"/>
        <v>600</v>
      </c>
      <c r="K16" s="3">
        <v>1</v>
      </c>
      <c r="L16" s="3">
        <f t="shared" si="2"/>
        <v>600</v>
      </c>
      <c r="M16" s="15">
        <v>3.5999999999999997E-2</v>
      </c>
      <c r="N16" s="15">
        <f>IF(M16&lt;&gt; "",M16*B16,"")</f>
        <v>0.10799999999999998</v>
      </c>
      <c r="O16" s="3" t="s">
        <v>72</v>
      </c>
      <c r="P16" s="3"/>
    </row>
    <row r="17" spans="1:18">
      <c r="A17" s="38">
        <f t="shared" si="3"/>
        <v>14</v>
      </c>
      <c r="B17" s="22">
        <v>3</v>
      </c>
      <c r="C17" s="3" t="s">
        <v>135</v>
      </c>
      <c r="D17" s="3" t="s">
        <v>322</v>
      </c>
      <c r="E17" s="3" t="s">
        <v>8</v>
      </c>
      <c r="F17" s="3" t="s">
        <v>73</v>
      </c>
      <c r="G17" s="3" t="s">
        <v>382</v>
      </c>
      <c r="H17" s="3" t="s">
        <v>262</v>
      </c>
      <c r="I17" s="3" t="s">
        <v>383</v>
      </c>
      <c r="J17" s="3">
        <f t="shared" si="5"/>
        <v>600</v>
      </c>
      <c r="K17" s="3">
        <v>1</v>
      </c>
      <c r="L17" s="3">
        <f t="shared" si="2"/>
        <v>600</v>
      </c>
      <c r="M17" s="15">
        <v>1.2E-2</v>
      </c>
      <c r="N17" s="15">
        <f t="shared" si="1"/>
        <v>3.6000000000000004E-2</v>
      </c>
      <c r="O17" s="3" t="s">
        <v>72</v>
      </c>
      <c r="P17" s="3"/>
    </row>
    <row r="18" spans="1:18">
      <c r="A18" s="38">
        <f t="shared" si="3"/>
        <v>15</v>
      </c>
      <c r="B18" s="22">
        <v>2</v>
      </c>
      <c r="C18" s="3" t="s">
        <v>136</v>
      </c>
      <c r="D18" s="3" t="s">
        <v>6</v>
      </c>
      <c r="E18" s="3" t="s">
        <v>11</v>
      </c>
      <c r="F18" s="3" t="s">
        <v>73</v>
      </c>
      <c r="G18" s="3" t="s">
        <v>407</v>
      </c>
      <c r="H18" s="3" t="s">
        <v>428</v>
      </c>
      <c r="I18" s="6" t="s">
        <v>432</v>
      </c>
      <c r="J18" s="3">
        <f t="shared" si="5"/>
        <v>400</v>
      </c>
      <c r="K18" s="3">
        <v>1</v>
      </c>
      <c r="L18" s="3">
        <f t="shared" si="2"/>
        <v>400</v>
      </c>
      <c r="M18" s="15">
        <v>1.48</v>
      </c>
      <c r="N18" s="15">
        <f t="shared" si="1"/>
        <v>2.96</v>
      </c>
      <c r="O18" s="3" t="s">
        <v>72</v>
      </c>
      <c r="P18" s="51">
        <v>500</v>
      </c>
      <c r="Q18" s="49">
        <v>0.82499999999999996</v>
      </c>
      <c r="R18" s="9" t="s">
        <v>72</v>
      </c>
    </row>
    <row r="19" spans="1:18">
      <c r="A19" s="38">
        <f t="shared" si="3"/>
        <v>16</v>
      </c>
      <c r="B19" s="22">
        <v>5</v>
      </c>
      <c r="C19" s="3" t="s">
        <v>13</v>
      </c>
      <c r="D19" s="3" t="s">
        <v>14</v>
      </c>
      <c r="E19" s="3" t="s">
        <v>15</v>
      </c>
      <c r="F19" s="3" t="s">
        <v>385</v>
      </c>
      <c r="G19" s="3" t="s">
        <v>384</v>
      </c>
      <c r="H19" s="3" t="s">
        <v>262</v>
      </c>
      <c r="I19" s="3" t="s">
        <v>386</v>
      </c>
      <c r="J19" s="3">
        <f t="shared" si="5"/>
        <v>1000</v>
      </c>
      <c r="K19" s="3">
        <v>1</v>
      </c>
      <c r="L19" s="3">
        <f t="shared" si="2"/>
        <v>1000</v>
      </c>
      <c r="M19" s="15">
        <v>7.1999999999999995E-2</v>
      </c>
      <c r="N19" s="15">
        <f t="shared" si="1"/>
        <v>0.36</v>
      </c>
      <c r="O19" s="3" t="s">
        <v>72</v>
      </c>
      <c r="P19" s="3"/>
    </row>
    <row r="20" spans="1:18">
      <c r="A20" s="38">
        <f t="shared" si="3"/>
        <v>17</v>
      </c>
      <c r="B20" s="22">
        <v>1</v>
      </c>
      <c r="C20" s="3" t="s">
        <v>16</v>
      </c>
      <c r="D20" t="s">
        <v>312</v>
      </c>
      <c r="E20" t="s">
        <v>137</v>
      </c>
      <c r="F20" s="3" t="s">
        <v>180</v>
      </c>
      <c r="G20" s="3" t="s">
        <v>181</v>
      </c>
      <c r="H20" s="3" t="s">
        <v>71</v>
      </c>
      <c r="I20" s="3" t="s">
        <v>182</v>
      </c>
      <c r="J20" s="3">
        <f t="shared" si="5"/>
        <v>200</v>
      </c>
      <c r="K20" s="3">
        <v>1</v>
      </c>
      <c r="L20" s="3">
        <f t="shared" si="2"/>
        <v>200</v>
      </c>
      <c r="M20" s="15">
        <v>0.41</v>
      </c>
      <c r="N20" s="15">
        <f t="shared" si="1"/>
        <v>0.41</v>
      </c>
      <c r="O20" s="3" t="s">
        <v>72</v>
      </c>
      <c r="P20" s="3"/>
    </row>
    <row r="21" spans="1:18">
      <c r="A21" s="38">
        <f t="shared" si="3"/>
        <v>18</v>
      </c>
      <c r="B21" s="22">
        <v>1</v>
      </c>
      <c r="C21" s="3" t="s">
        <v>17</v>
      </c>
      <c r="D21" t="s">
        <v>138</v>
      </c>
      <c r="E21" t="s">
        <v>139</v>
      </c>
      <c r="F21" s="3" t="s">
        <v>385</v>
      </c>
      <c r="G21" s="3" t="s">
        <v>387</v>
      </c>
      <c r="H21" s="3" t="s">
        <v>262</v>
      </c>
      <c r="I21" s="6" t="s">
        <v>388</v>
      </c>
      <c r="J21" s="3">
        <f t="shared" si="5"/>
        <v>200</v>
      </c>
      <c r="K21" s="3">
        <v>1</v>
      </c>
      <c r="L21" s="3">
        <f t="shared" si="2"/>
        <v>200</v>
      </c>
      <c r="M21" s="15">
        <v>0.17199999999999999</v>
      </c>
      <c r="N21" s="15">
        <f t="shared" si="1"/>
        <v>0.17199999999999999</v>
      </c>
      <c r="O21" s="3" t="s">
        <v>72</v>
      </c>
      <c r="P21" s="3"/>
    </row>
    <row r="22" spans="1:18">
      <c r="A22" s="38">
        <f t="shared" si="3"/>
        <v>19</v>
      </c>
      <c r="B22" s="22">
        <v>2</v>
      </c>
      <c r="C22" s="3" t="s">
        <v>107</v>
      </c>
      <c r="D22" s="9" t="s">
        <v>93</v>
      </c>
      <c r="E22" s="9" t="s">
        <v>94</v>
      </c>
      <c r="F22" s="3" t="s">
        <v>101</v>
      </c>
      <c r="G22" s="3" t="s">
        <v>102</v>
      </c>
      <c r="H22" s="3" t="s">
        <v>262</v>
      </c>
      <c r="I22" s="5" t="s">
        <v>103</v>
      </c>
      <c r="J22" s="3">
        <f t="shared" si="5"/>
        <v>400</v>
      </c>
      <c r="K22" s="3">
        <v>1</v>
      </c>
      <c r="L22" s="3">
        <f t="shared" si="2"/>
        <v>400</v>
      </c>
      <c r="M22" s="15">
        <v>0.11700000000000001</v>
      </c>
      <c r="N22" s="15">
        <f t="shared" si="1"/>
        <v>0.23400000000000001</v>
      </c>
      <c r="O22" s="3" t="s">
        <v>72</v>
      </c>
      <c r="P22" s="3"/>
    </row>
    <row r="23" spans="1:18">
      <c r="A23" s="38">
        <f t="shared" si="3"/>
        <v>20</v>
      </c>
      <c r="B23" s="22">
        <v>1</v>
      </c>
      <c r="C23" s="3" t="s">
        <v>213</v>
      </c>
      <c r="D23" s="9" t="s">
        <v>214</v>
      </c>
      <c r="E23" s="3" t="s">
        <v>15</v>
      </c>
      <c r="F23" s="3" t="s">
        <v>193</v>
      </c>
      <c r="G23" s="3" t="s">
        <v>214</v>
      </c>
      <c r="H23" s="3" t="s">
        <v>71</v>
      </c>
      <c r="I23" s="5" t="s">
        <v>215</v>
      </c>
      <c r="J23" s="3">
        <f t="shared" si="5"/>
        <v>200</v>
      </c>
      <c r="K23" s="3">
        <v>1</v>
      </c>
      <c r="L23" s="3">
        <f t="shared" si="2"/>
        <v>200</v>
      </c>
      <c r="M23" s="15">
        <v>0.06</v>
      </c>
      <c r="N23" s="15">
        <f t="shared" ref="N23" si="6">IF(M23&lt;&gt; "",M23*B23,"")</f>
        <v>0.06</v>
      </c>
      <c r="O23" s="3" t="s">
        <v>72</v>
      </c>
      <c r="P23" s="3"/>
    </row>
    <row r="24" spans="1:18">
      <c r="A24" s="38">
        <f t="shared" si="3"/>
        <v>21</v>
      </c>
      <c r="B24" s="22">
        <v>9</v>
      </c>
      <c r="C24" s="3" t="s">
        <v>300</v>
      </c>
      <c r="D24" t="s">
        <v>308</v>
      </c>
      <c r="E24" t="s">
        <v>18</v>
      </c>
      <c r="F24" s="3" t="s">
        <v>303</v>
      </c>
      <c r="G24" s="3" t="s">
        <v>304</v>
      </c>
      <c r="H24" s="3" t="s">
        <v>262</v>
      </c>
      <c r="I24" s="6" t="s">
        <v>305</v>
      </c>
      <c r="J24" s="44">
        <f>$G$1*(B24*2+B25)</f>
        <v>4200</v>
      </c>
      <c r="K24" s="44">
        <v>36</v>
      </c>
      <c r="L24" s="41">
        <f t="shared" si="2"/>
        <v>117</v>
      </c>
      <c r="M24" s="42">
        <v>0.94</v>
      </c>
      <c r="N24" s="42">
        <f>M24*(B24*2+B25)/K24</f>
        <v>0.54833333333333334</v>
      </c>
      <c r="O24" s="41" t="s">
        <v>72</v>
      </c>
      <c r="P24" s="3"/>
      <c r="Q24" s="62" t="s">
        <v>311</v>
      </c>
    </row>
    <row r="25" spans="1:18">
      <c r="A25" s="38">
        <f t="shared" si="3"/>
        <v>22</v>
      </c>
      <c r="B25" s="22">
        <v>3</v>
      </c>
      <c r="C25" s="3" t="s">
        <v>140</v>
      </c>
      <c r="D25" t="s">
        <v>310</v>
      </c>
      <c r="E25" t="s">
        <v>19</v>
      </c>
      <c r="F25" s="25"/>
      <c r="G25" s="25"/>
      <c r="H25" s="25"/>
      <c r="I25" s="25"/>
      <c r="J25" s="25"/>
      <c r="K25" s="25"/>
      <c r="L25" s="25"/>
      <c r="M25" s="25"/>
      <c r="N25" s="25" t="str">
        <f t="shared" si="1"/>
        <v/>
      </c>
      <c r="O25" s="25" t="s">
        <v>72</v>
      </c>
      <c r="P25" s="3"/>
      <c r="Q25" s="62"/>
    </row>
    <row r="26" spans="1:18">
      <c r="A26" s="38">
        <f t="shared" si="3"/>
        <v>23</v>
      </c>
      <c r="B26" s="22">
        <v>4</v>
      </c>
      <c r="C26" s="3" t="s">
        <v>141</v>
      </c>
      <c r="D26" t="s">
        <v>142</v>
      </c>
      <c r="E26" t="s">
        <v>143</v>
      </c>
      <c r="F26" s="3" t="s">
        <v>111</v>
      </c>
      <c r="G26" s="3" t="s">
        <v>408</v>
      </c>
      <c r="H26" s="3" t="s">
        <v>428</v>
      </c>
      <c r="I26" s="6" t="s">
        <v>434</v>
      </c>
      <c r="J26" s="3">
        <f t="shared" si="5"/>
        <v>800</v>
      </c>
      <c r="K26" s="3">
        <v>1</v>
      </c>
      <c r="L26" s="3">
        <f t="shared" si="2"/>
        <v>800</v>
      </c>
      <c r="M26" s="15">
        <v>1.08</v>
      </c>
      <c r="N26" s="15">
        <f t="shared" si="1"/>
        <v>4.32</v>
      </c>
      <c r="O26" s="3" t="s">
        <v>72</v>
      </c>
      <c r="P26" s="3"/>
    </row>
    <row r="27" spans="1:18">
      <c r="A27" s="38">
        <f t="shared" si="3"/>
        <v>24</v>
      </c>
      <c r="B27" s="22">
        <v>1</v>
      </c>
      <c r="C27" s="3" t="s">
        <v>144</v>
      </c>
      <c r="D27" s="3" t="s">
        <v>246</v>
      </c>
      <c r="E27" s="3" t="s">
        <v>21</v>
      </c>
      <c r="F27" s="3" t="s">
        <v>202</v>
      </c>
      <c r="G27" s="3" t="s">
        <v>253</v>
      </c>
      <c r="H27" s="3" t="s">
        <v>262</v>
      </c>
      <c r="I27" s="6" t="s">
        <v>252</v>
      </c>
      <c r="J27" s="3">
        <f t="shared" si="5"/>
        <v>200</v>
      </c>
      <c r="K27" s="3">
        <v>1</v>
      </c>
      <c r="L27" s="3">
        <f t="shared" si="2"/>
        <v>200</v>
      </c>
      <c r="M27" s="15">
        <v>0.38</v>
      </c>
      <c r="N27" s="15">
        <f t="shared" si="1"/>
        <v>0.38</v>
      </c>
      <c r="O27" s="3" t="s">
        <v>72</v>
      </c>
      <c r="P27" s="3"/>
    </row>
    <row r="28" spans="1:18">
      <c r="A28" s="38">
        <f t="shared" si="3"/>
        <v>25</v>
      </c>
      <c r="B28" s="22">
        <v>1</v>
      </c>
      <c r="C28" s="3" t="s">
        <v>145</v>
      </c>
      <c r="D28" s="3" t="s">
        <v>233</v>
      </c>
      <c r="E28" s="3" t="s">
        <v>232</v>
      </c>
      <c r="F28" s="3" t="s">
        <v>202</v>
      </c>
      <c r="G28" s="3" t="s">
        <v>251</v>
      </c>
      <c r="H28" s="3" t="s">
        <v>262</v>
      </c>
      <c r="I28" s="6" t="s">
        <v>250</v>
      </c>
      <c r="J28" s="3">
        <f t="shared" si="5"/>
        <v>200</v>
      </c>
      <c r="K28" s="3">
        <v>1</v>
      </c>
      <c r="L28" s="3">
        <f t="shared" si="2"/>
        <v>200</v>
      </c>
      <c r="M28" s="15">
        <v>0.35</v>
      </c>
      <c r="N28" s="15">
        <f t="shared" si="1"/>
        <v>0.35</v>
      </c>
      <c r="O28" s="3" t="s">
        <v>72</v>
      </c>
      <c r="P28" s="3"/>
    </row>
    <row r="29" spans="1:18">
      <c r="A29" s="38">
        <f t="shared" si="3"/>
        <v>26</v>
      </c>
      <c r="B29" s="22">
        <v>1</v>
      </c>
      <c r="C29" s="3" t="s">
        <v>301</v>
      </c>
      <c r="D29" t="s">
        <v>309</v>
      </c>
      <c r="E29" s="3" t="s">
        <v>302</v>
      </c>
      <c r="F29" s="3" t="s">
        <v>303</v>
      </c>
      <c r="G29" s="3" t="s">
        <v>307</v>
      </c>
      <c r="H29" s="3" t="s">
        <v>262</v>
      </c>
      <c r="I29" s="6" t="s">
        <v>306</v>
      </c>
      <c r="J29" s="44">
        <f>$G$1*B29*2</f>
        <v>400</v>
      </c>
      <c r="K29" s="44">
        <v>36</v>
      </c>
      <c r="L29" s="41">
        <f t="shared" si="2"/>
        <v>12</v>
      </c>
      <c r="M29" s="42">
        <v>3.48</v>
      </c>
      <c r="N29" s="42">
        <f>M29*2/36</f>
        <v>0.19333333333333333</v>
      </c>
      <c r="O29" s="41" t="s">
        <v>72</v>
      </c>
      <c r="P29" s="3"/>
      <c r="Q29" s="43" t="s">
        <v>409</v>
      </c>
    </row>
    <row r="30" spans="1:18">
      <c r="A30" s="38">
        <f t="shared" si="3"/>
        <v>27</v>
      </c>
      <c r="B30" s="22">
        <v>1</v>
      </c>
      <c r="C30" s="3" t="s">
        <v>20</v>
      </c>
      <c r="D30" s="28" t="s">
        <v>313</v>
      </c>
      <c r="E30" t="s">
        <v>95</v>
      </c>
      <c r="F30" s="3" t="s">
        <v>111</v>
      </c>
      <c r="G30" s="3" t="s">
        <v>192</v>
      </c>
      <c r="H30" s="3" t="s">
        <v>262</v>
      </c>
      <c r="I30" s="6" t="s">
        <v>200</v>
      </c>
      <c r="J30" s="3">
        <f t="shared" si="5"/>
        <v>200</v>
      </c>
      <c r="K30" s="3">
        <v>1</v>
      </c>
      <c r="L30" s="3">
        <f t="shared" si="2"/>
        <v>200</v>
      </c>
      <c r="M30" s="15">
        <v>0.65</v>
      </c>
      <c r="N30" s="15">
        <f t="shared" si="1"/>
        <v>0.65</v>
      </c>
      <c r="O30" s="3" t="s">
        <v>72</v>
      </c>
      <c r="P30" s="3"/>
    </row>
    <row r="31" spans="1:18">
      <c r="A31" s="38">
        <f t="shared" si="3"/>
        <v>28</v>
      </c>
      <c r="B31" s="22">
        <v>1</v>
      </c>
      <c r="C31" s="3" t="s">
        <v>146</v>
      </c>
      <c r="D31" s="28" t="s">
        <v>314</v>
      </c>
      <c r="E31" t="s">
        <v>219</v>
      </c>
      <c r="F31" s="1" t="s">
        <v>220</v>
      </c>
      <c r="G31" s="1" t="s">
        <v>221</v>
      </c>
      <c r="H31" s="3" t="s">
        <v>428</v>
      </c>
      <c r="I31" s="6" t="s">
        <v>435</v>
      </c>
      <c r="J31" s="3">
        <f t="shared" si="5"/>
        <v>200</v>
      </c>
      <c r="K31" s="3">
        <v>1</v>
      </c>
      <c r="L31" s="3">
        <f t="shared" si="2"/>
        <v>200</v>
      </c>
      <c r="M31" s="15">
        <v>0.155</v>
      </c>
      <c r="N31" s="15">
        <f t="shared" si="1"/>
        <v>0.155</v>
      </c>
      <c r="O31" s="3" t="s">
        <v>72</v>
      </c>
      <c r="P31" s="3"/>
    </row>
    <row r="32" spans="1:18">
      <c r="A32" s="38">
        <f t="shared" si="3"/>
        <v>29</v>
      </c>
      <c r="B32" s="22">
        <v>1</v>
      </c>
      <c r="C32" s="3" t="s">
        <v>147</v>
      </c>
      <c r="D32" t="s">
        <v>410</v>
      </c>
      <c r="E32" t="s">
        <v>148</v>
      </c>
      <c r="F32" s="3" t="s">
        <v>335</v>
      </c>
      <c r="G32" t="s">
        <v>411</v>
      </c>
      <c r="H32" s="3" t="s">
        <v>428</v>
      </c>
      <c r="I32" s="6" t="s">
        <v>412</v>
      </c>
      <c r="J32" s="3">
        <f t="shared" si="5"/>
        <v>200</v>
      </c>
      <c r="K32" s="3">
        <v>1</v>
      </c>
      <c r="L32" s="3">
        <f t="shared" si="2"/>
        <v>200</v>
      </c>
      <c r="M32" s="15">
        <v>0.99</v>
      </c>
      <c r="N32" s="15">
        <f t="shared" si="1"/>
        <v>0.99</v>
      </c>
      <c r="O32" s="3" t="s">
        <v>72</v>
      </c>
      <c r="P32" s="3"/>
    </row>
    <row r="33" spans="1:18">
      <c r="A33" s="38">
        <f t="shared" si="3"/>
        <v>30</v>
      </c>
      <c r="B33" s="22">
        <v>2</v>
      </c>
      <c r="C33" s="3" t="s">
        <v>149</v>
      </c>
      <c r="D33" t="s">
        <v>150</v>
      </c>
      <c r="E33" t="s">
        <v>94</v>
      </c>
      <c r="F33" s="3" t="s">
        <v>74</v>
      </c>
      <c r="G33" s="3" t="s">
        <v>183</v>
      </c>
      <c r="H33" s="3" t="s">
        <v>262</v>
      </c>
      <c r="I33" s="6" t="s">
        <v>201</v>
      </c>
      <c r="J33" s="3">
        <f t="shared" si="5"/>
        <v>400</v>
      </c>
      <c r="K33" s="3">
        <v>1</v>
      </c>
      <c r="L33" s="3">
        <f t="shared" si="2"/>
        <v>400</v>
      </c>
      <c r="M33" s="15">
        <v>3.5000000000000003E-2</v>
      </c>
      <c r="N33" s="15">
        <f t="shared" si="1"/>
        <v>7.0000000000000007E-2</v>
      </c>
      <c r="O33" s="3" t="s">
        <v>72</v>
      </c>
      <c r="P33" s="3"/>
    </row>
    <row r="34" spans="1:18">
      <c r="A34" s="38">
        <f t="shared" si="3"/>
        <v>31</v>
      </c>
      <c r="B34" s="22">
        <v>3</v>
      </c>
      <c r="C34" s="3" t="s">
        <v>151</v>
      </c>
      <c r="D34" t="s">
        <v>22</v>
      </c>
      <c r="E34" t="s">
        <v>108</v>
      </c>
      <c r="F34" s="3" t="s">
        <v>111</v>
      </c>
      <c r="G34" s="3" t="s">
        <v>112</v>
      </c>
      <c r="H34" s="3" t="s">
        <v>71</v>
      </c>
      <c r="I34" s="3" t="s">
        <v>113</v>
      </c>
      <c r="J34" s="3">
        <f t="shared" si="5"/>
        <v>600</v>
      </c>
      <c r="K34" s="3">
        <v>1</v>
      </c>
      <c r="L34" s="3">
        <f t="shared" si="2"/>
        <v>600</v>
      </c>
      <c r="M34" s="15">
        <v>8.0000000000000002E-3</v>
      </c>
      <c r="N34" s="15">
        <f t="shared" si="1"/>
        <v>2.4E-2</v>
      </c>
      <c r="O34" s="3" t="s">
        <v>72</v>
      </c>
      <c r="P34" s="3"/>
    </row>
    <row r="35" spans="1:18">
      <c r="A35" s="38">
        <f t="shared" si="3"/>
        <v>32</v>
      </c>
      <c r="B35" s="22">
        <v>1</v>
      </c>
      <c r="C35" s="3" t="s">
        <v>212</v>
      </c>
      <c r="D35" t="s">
        <v>127</v>
      </c>
      <c r="E35" t="s">
        <v>108</v>
      </c>
      <c r="F35" s="1" t="s">
        <v>78</v>
      </c>
      <c r="G35" s="1" t="s">
        <v>198</v>
      </c>
      <c r="H35" s="3" t="s">
        <v>262</v>
      </c>
      <c r="I35" s="3" t="s">
        <v>389</v>
      </c>
      <c r="J35" s="3">
        <f t="shared" si="5"/>
        <v>200</v>
      </c>
      <c r="K35" s="3">
        <v>1</v>
      </c>
      <c r="L35" s="3">
        <f t="shared" si="2"/>
        <v>200</v>
      </c>
      <c r="M35" s="15">
        <v>0.04</v>
      </c>
      <c r="N35" s="15">
        <f t="shared" si="1"/>
        <v>0.04</v>
      </c>
      <c r="O35" s="3" t="s">
        <v>72</v>
      </c>
      <c r="P35" s="3"/>
    </row>
    <row r="36" spans="1:18">
      <c r="A36" s="38">
        <f t="shared" si="3"/>
        <v>33</v>
      </c>
      <c r="B36" s="22">
        <v>4</v>
      </c>
      <c r="C36" s="3" t="s">
        <v>347</v>
      </c>
      <c r="D36" t="s">
        <v>271</v>
      </c>
      <c r="E36" t="s">
        <v>108</v>
      </c>
      <c r="F36" s="1" t="s">
        <v>111</v>
      </c>
      <c r="G36" s="1" t="s">
        <v>290</v>
      </c>
      <c r="H36" s="3" t="s">
        <v>71</v>
      </c>
      <c r="I36" s="3" t="s">
        <v>291</v>
      </c>
      <c r="J36" s="3">
        <f t="shared" si="5"/>
        <v>800</v>
      </c>
      <c r="K36" s="3">
        <v>1</v>
      </c>
      <c r="L36" s="3">
        <f t="shared" si="2"/>
        <v>800</v>
      </c>
      <c r="M36" s="15">
        <v>8.0000000000000002E-3</v>
      </c>
      <c r="N36" s="15">
        <f t="shared" si="1"/>
        <v>3.2000000000000001E-2</v>
      </c>
      <c r="O36" s="3" t="s">
        <v>72</v>
      </c>
      <c r="P36" s="3"/>
    </row>
    <row r="37" spans="1:18" ht="26">
      <c r="A37" s="38">
        <f t="shared" si="3"/>
        <v>34</v>
      </c>
      <c r="B37" s="22">
        <v>12</v>
      </c>
      <c r="C37" s="3" t="s">
        <v>286</v>
      </c>
      <c r="D37" t="s">
        <v>23</v>
      </c>
      <c r="E37" t="s">
        <v>108</v>
      </c>
      <c r="F37" s="3" t="s">
        <v>335</v>
      </c>
      <c r="G37" s="3" t="s">
        <v>391</v>
      </c>
      <c r="H37" s="3" t="s">
        <v>262</v>
      </c>
      <c r="I37" s="29" t="s">
        <v>390</v>
      </c>
      <c r="J37" s="3">
        <f t="shared" si="5"/>
        <v>2400</v>
      </c>
      <c r="K37" s="3">
        <v>1</v>
      </c>
      <c r="L37" s="3">
        <f t="shared" si="2"/>
        <v>2400</v>
      </c>
      <c r="M37" s="15">
        <v>1.0999999999999999E-2</v>
      </c>
      <c r="N37" s="15">
        <f t="shared" si="1"/>
        <v>0.13200000000000001</v>
      </c>
      <c r="O37" s="3" t="s">
        <v>72</v>
      </c>
      <c r="P37" s="3"/>
    </row>
    <row r="38" spans="1:18">
      <c r="A38" s="38">
        <f t="shared" si="3"/>
        <v>35</v>
      </c>
      <c r="B38" s="22">
        <v>3</v>
      </c>
      <c r="C38" s="3" t="s">
        <v>341</v>
      </c>
      <c r="D38" t="s">
        <v>152</v>
      </c>
      <c r="E38" t="s">
        <v>108</v>
      </c>
      <c r="F38" s="3" t="s">
        <v>111</v>
      </c>
      <c r="G38" s="3" t="s">
        <v>115</v>
      </c>
      <c r="H38" s="3" t="s">
        <v>71</v>
      </c>
      <c r="I38" s="3" t="s">
        <v>116</v>
      </c>
      <c r="J38" s="3">
        <f t="shared" si="5"/>
        <v>600</v>
      </c>
      <c r="K38" s="3">
        <v>1</v>
      </c>
      <c r="L38" s="3">
        <f t="shared" si="2"/>
        <v>600</v>
      </c>
      <c r="M38" s="15">
        <v>8.0000000000000002E-3</v>
      </c>
      <c r="N38" s="15">
        <f t="shared" si="1"/>
        <v>2.4E-2</v>
      </c>
      <c r="O38" s="3" t="s">
        <v>72</v>
      </c>
      <c r="P38" s="3"/>
    </row>
    <row r="39" spans="1:18" ht="13" customHeight="1">
      <c r="A39" s="38">
        <f t="shared" si="3"/>
        <v>36</v>
      </c>
      <c r="B39" s="22">
        <v>2</v>
      </c>
      <c r="C39" s="3" t="s">
        <v>365</v>
      </c>
      <c r="D39" t="s">
        <v>2</v>
      </c>
      <c r="E39" t="s">
        <v>24</v>
      </c>
      <c r="F39" s="3" t="s">
        <v>84</v>
      </c>
      <c r="G39" s="3" t="s">
        <v>363</v>
      </c>
      <c r="H39" s="3" t="s">
        <v>428</v>
      </c>
      <c r="I39" s="6" t="s">
        <v>436</v>
      </c>
      <c r="J39" s="3">
        <f t="shared" si="5"/>
        <v>400</v>
      </c>
      <c r="K39" s="3">
        <v>1</v>
      </c>
      <c r="L39" s="3">
        <f t="shared" si="2"/>
        <v>400</v>
      </c>
      <c r="M39" s="15">
        <v>0.75600000000000001</v>
      </c>
      <c r="N39" s="15">
        <f t="shared" si="1"/>
        <v>1.512</v>
      </c>
      <c r="O39" s="3" t="s">
        <v>72</v>
      </c>
      <c r="P39" s="51">
        <v>500</v>
      </c>
      <c r="Q39" s="49">
        <v>0.57999999999999996</v>
      </c>
      <c r="R39" s="9" t="s">
        <v>72</v>
      </c>
    </row>
    <row r="40" spans="1:18">
      <c r="A40" s="38">
        <f t="shared" si="3"/>
        <v>37</v>
      </c>
      <c r="B40" s="22">
        <v>3</v>
      </c>
      <c r="C40" s="3" t="s">
        <v>272</v>
      </c>
      <c r="D40" t="s">
        <v>25</v>
      </c>
      <c r="E40" t="s">
        <v>108</v>
      </c>
      <c r="F40" s="3" t="s">
        <v>7</v>
      </c>
      <c r="G40" s="3" t="s">
        <v>392</v>
      </c>
      <c r="H40" s="3" t="s">
        <v>262</v>
      </c>
      <c r="I40" s="5" t="s">
        <v>393</v>
      </c>
      <c r="J40" s="3">
        <f t="shared" si="5"/>
        <v>600</v>
      </c>
      <c r="K40" s="3">
        <v>1</v>
      </c>
      <c r="L40" s="3">
        <f t="shared" si="2"/>
        <v>600</v>
      </c>
      <c r="M40" s="15">
        <v>1.0999999999999999E-2</v>
      </c>
      <c r="N40" s="15">
        <f t="shared" si="1"/>
        <v>3.3000000000000002E-2</v>
      </c>
      <c r="O40" s="3" t="s">
        <v>72</v>
      </c>
      <c r="P40" s="3"/>
    </row>
    <row r="41" spans="1:18" ht="26">
      <c r="A41" s="38">
        <f t="shared" si="3"/>
        <v>38</v>
      </c>
      <c r="B41" s="22">
        <v>14</v>
      </c>
      <c r="C41" s="3" t="s">
        <v>348</v>
      </c>
      <c r="D41" t="s">
        <v>124</v>
      </c>
      <c r="E41" t="s">
        <v>108</v>
      </c>
      <c r="F41" s="3" t="s">
        <v>111</v>
      </c>
      <c r="G41" s="3" t="s">
        <v>125</v>
      </c>
      <c r="H41" s="3" t="s">
        <v>71</v>
      </c>
      <c r="I41" s="3" t="s">
        <v>126</v>
      </c>
      <c r="J41" s="3">
        <f t="shared" si="5"/>
        <v>2800</v>
      </c>
      <c r="K41" s="3">
        <v>1</v>
      </c>
      <c r="L41" s="3">
        <f t="shared" si="2"/>
        <v>2800</v>
      </c>
      <c r="M41" s="15">
        <v>8.0000000000000002E-3</v>
      </c>
      <c r="N41" s="15">
        <f t="shared" si="1"/>
        <v>0.112</v>
      </c>
      <c r="O41" s="3" t="s">
        <v>72</v>
      </c>
      <c r="P41" s="3"/>
    </row>
    <row r="42" spans="1:18">
      <c r="A42" s="38">
        <f t="shared" si="3"/>
        <v>39</v>
      </c>
      <c r="B42" s="22">
        <v>2</v>
      </c>
      <c r="C42" s="3" t="s">
        <v>274</v>
      </c>
      <c r="D42" t="s">
        <v>273</v>
      </c>
      <c r="E42" t="s">
        <v>108</v>
      </c>
      <c r="F42" s="3" t="s">
        <v>111</v>
      </c>
      <c r="G42" s="3" t="s">
        <v>292</v>
      </c>
      <c r="H42" s="3" t="s">
        <v>71</v>
      </c>
      <c r="I42" s="3" t="s">
        <v>293</v>
      </c>
      <c r="J42" s="3">
        <f t="shared" si="5"/>
        <v>400</v>
      </c>
      <c r="K42" s="3">
        <v>1</v>
      </c>
      <c r="L42" s="3">
        <f t="shared" si="2"/>
        <v>400</v>
      </c>
      <c r="M42" s="15">
        <v>8.0000000000000002E-3</v>
      </c>
      <c r="N42" s="15">
        <f t="shared" si="1"/>
        <v>1.6E-2</v>
      </c>
      <c r="O42" s="3" t="s">
        <v>72</v>
      </c>
      <c r="P42" s="3"/>
    </row>
    <row r="43" spans="1:18" ht="15" customHeight="1">
      <c r="A43" s="38">
        <f t="shared" si="3"/>
        <v>40</v>
      </c>
      <c r="B43" s="22">
        <v>3</v>
      </c>
      <c r="C43" s="3" t="s">
        <v>260</v>
      </c>
      <c r="D43" t="s">
        <v>12</v>
      </c>
      <c r="E43" t="s">
        <v>108</v>
      </c>
      <c r="F43" s="25"/>
      <c r="G43" s="25"/>
      <c r="H43" s="25"/>
      <c r="I43" s="25"/>
      <c r="J43" s="25"/>
      <c r="K43" s="25"/>
      <c r="L43" s="25"/>
      <c r="M43" s="25"/>
      <c r="N43" s="25" t="str">
        <f t="shared" si="1"/>
        <v/>
      </c>
      <c r="O43" s="25" t="s">
        <v>72</v>
      </c>
      <c r="P43" s="3"/>
    </row>
    <row r="44" spans="1:18">
      <c r="A44" s="38">
        <f t="shared" si="3"/>
        <v>41</v>
      </c>
      <c r="B44" s="22">
        <v>1</v>
      </c>
      <c r="C44" s="3" t="s">
        <v>27</v>
      </c>
      <c r="D44" t="s">
        <v>205</v>
      </c>
      <c r="E44" t="s">
        <v>26</v>
      </c>
      <c r="F44" s="3" t="s">
        <v>78</v>
      </c>
      <c r="G44" s="58" t="s">
        <v>452</v>
      </c>
      <c r="H44" s="3" t="s">
        <v>428</v>
      </c>
      <c r="I44" s="56" t="s">
        <v>451</v>
      </c>
      <c r="J44" s="3">
        <f t="shared" si="5"/>
        <v>200</v>
      </c>
      <c r="K44" s="3">
        <v>1</v>
      </c>
      <c r="L44" s="3">
        <f t="shared" si="2"/>
        <v>200</v>
      </c>
      <c r="M44" s="57">
        <v>0.56899999999999995</v>
      </c>
      <c r="N44" s="57">
        <f t="shared" si="1"/>
        <v>0.56899999999999995</v>
      </c>
      <c r="O44" s="3" t="s">
        <v>72</v>
      </c>
      <c r="P44" s="3"/>
    </row>
    <row r="45" spans="1:18">
      <c r="A45" s="38">
        <f t="shared" si="3"/>
        <v>42</v>
      </c>
      <c r="B45" s="22">
        <v>1</v>
      </c>
      <c r="C45" s="3" t="s">
        <v>153</v>
      </c>
      <c r="D45" t="s">
        <v>154</v>
      </c>
      <c r="E45" t="s">
        <v>108</v>
      </c>
      <c r="F45" s="3" t="s">
        <v>78</v>
      </c>
      <c r="G45" s="3" t="s">
        <v>218</v>
      </c>
      <c r="H45" s="3" t="s">
        <v>262</v>
      </c>
      <c r="I45" s="3" t="s">
        <v>394</v>
      </c>
      <c r="J45" s="3">
        <f t="shared" si="5"/>
        <v>200</v>
      </c>
      <c r="K45" s="3">
        <v>1</v>
      </c>
      <c r="L45" s="3">
        <f t="shared" si="2"/>
        <v>200</v>
      </c>
      <c r="M45" s="15">
        <v>0.13100000000000001</v>
      </c>
      <c r="N45" s="15">
        <f t="shared" si="1"/>
        <v>0.13100000000000001</v>
      </c>
      <c r="O45" s="3" t="s">
        <v>72</v>
      </c>
      <c r="P45" s="3"/>
    </row>
    <row r="46" spans="1:18">
      <c r="A46" s="38">
        <f t="shared" si="3"/>
        <v>43</v>
      </c>
      <c r="B46" s="22">
        <v>1</v>
      </c>
      <c r="C46" s="3" t="s">
        <v>155</v>
      </c>
      <c r="D46" t="s">
        <v>203</v>
      </c>
      <c r="E46" t="s">
        <v>26</v>
      </c>
      <c r="F46" s="3" t="s">
        <v>78</v>
      </c>
      <c r="G46" s="58" t="s">
        <v>453</v>
      </c>
      <c r="H46" s="3" t="s">
        <v>428</v>
      </c>
      <c r="I46" s="55" t="s">
        <v>450</v>
      </c>
      <c r="J46" s="3">
        <f t="shared" si="5"/>
        <v>200</v>
      </c>
      <c r="K46" s="3">
        <v>1</v>
      </c>
      <c r="L46" s="3">
        <f t="shared" si="2"/>
        <v>200</v>
      </c>
      <c r="M46" s="54">
        <v>0.56899999999999995</v>
      </c>
      <c r="N46" s="54">
        <f t="shared" si="1"/>
        <v>0.56899999999999995</v>
      </c>
      <c r="O46" s="3" t="s">
        <v>72</v>
      </c>
      <c r="P46" s="3"/>
    </row>
    <row r="47" spans="1:18">
      <c r="A47" s="38">
        <f t="shared" si="3"/>
        <v>44</v>
      </c>
      <c r="B47" s="22">
        <v>1</v>
      </c>
      <c r="C47" s="3" t="s">
        <v>156</v>
      </c>
      <c r="D47" s="59" t="s">
        <v>456</v>
      </c>
      <c r="E47" t="s">
        <v>26</v>
      </c>
      <c r="F47" s="58" t="s">
        <v>457</v>
      </c>
      <c r="G47" s="58" t="s">
        <v>458</v>
      </c>
      <c r="H47" s="3" t="s">
        <v>428</v>
      </c>
      <c r="I47" s="60" t="s">
        <v>459</v>
      </c>
      <c r="J47" s="3">
        <f t="shared" si="5"/>
        <v>200</v>
      </c>
      <c r="K47" s="3">
        <v>1</v>
      </c>
      <c r="L47" s="3">
        <f t="shared" si="2"/>
        <v>200</v>
      </c>
      <c r="M47" s="57">
        <v>1.82</v>
      </c>
      <c r="N47" s="57">
        <f t="shared" si="1"/>
        <v>1.82</v>
      </c>
      <c r="O47" s="3" t="s">
        <v>72</v>
      </c>
      <c r="P47" s="3"/>
    </row>
    <row r="48" spans="1:18">
      <c r="A48" s="38">
        <f t="shared" si="3"/>
        <v>45</v>
      </c>
      <c r="B48" s="22">
        <v>1</v>
      </c>
      <c r="C48" s="3" t="s">
        <v>157</v>
      </c>
      <c r="D48" t="s">
        <v>204</v>
      </c>
      <c r="E48" t="s">
        <v>26</v>
      </c>
      <c r="F48" s="3" t="s">
        <v>78</v>
      </c>
      <c r="G48" s="58" t="s">
        <v>454</v>
      </c>
      <c r="H48" s="3" t="s">
        <v>428</v>
      </c>
      <c r="I48" s="55" t="s">
        <v>455</v>
      </c>
      <c r="J48" s="3">
        <f t="shared" si="5"/>
        <v>200</v>
      </c>
      <c r="K48" s="3">
        <v>1</v>
      </c>
      <c r="L48" s="3">
        <f t="shared" si="2"/>
        <v>200</v>
      </c>
      <c r="M48" s="57">
        <v>0.56899999999999995</v>
      </c>
      <c r="N48" s="57">
        <f t="shared" si="1"/>
        <v>0.56899999999999995</v>
      </c>
      <c r="O48" s="3" t="s">
        <v>72</v>
      </c>
      <c r="P48" s="3"/>
    </row>
    <row r="49" spans="1:16" ht="26">
      <c r="A49" s="38">
        <f t="shared" si="3"/>
        <v>46</v>
      </c>
      <c r="B49" s="22">
        <v>11</v>
      </c>
      <c r="C49" s="3" t="s">
        <v>275</v>
      </c>
      <c r="D49" t="s">
        <v>28</v>
      </c>
      <c r="E49" t="s">
        <v>108</v>
      </c>
      <c r="F49" s="3" t="s">
        <v>111</v>
      </c>
      <c r="G49" s="3" t="s">
        <v>122</v>
      </c>
      <c r="H49" s="3" t="s">
        <v>71</v>
      </c>
      <c r="I49" s="3" t="s">
        <v>123</v>
      </c>
      <c r="J49" s="3">
        <f t="shared" si="5"/>
        <v>2200</v>
      </c>
      <c r="K49" s="3">
        <v>1</v>
      </c>
      <c r="L49" s="3">
        <f t="shared" si="2"/>
        <v>2200</v>
      </c>
      <c r="M49" s="15">
        <v>8.0000000000000002E-3</v>
      </c>
      <c r="N49" s="15">
        <f t="shared" si="1"/>
        <v>8.7999999999999995E-2</v>
      </c>
      <c r="O49" s="3" t="s">
        <v>72</v>
      </c>
      <c r="P49" s="3"/>
    </row>
    <row r="50" spans="1:16">
      <c r="A50" s="38">
        <f t="shared" si="3"/>
        <v>47</v>
      </c>
      <c r="B50" s="22">
        <v>6</v>
      </c>
      <c r="C50" s="3" t="s">
        <v>443</v>
      </c>
      <c r="D50" t="s">
        <v>276</v>
      </c>
      <c r="E50" t="s">
        <v>108</v>
      </c>
      <c r="F50" s="1" t="s">
        <v>7</v>
      </c>
      <c r="G50" s="1" t="s">
        <v>332</v>
      </c>
      <c r="H50" s="3" t="s">
        <v>262</v>
      </c>
      <c r="I50" s="6" t="s">
        <v>333</v>
      </c>
      <c r="J50" s="3">
        <f t="shared" si="5"/>
        <v>1200</v>
      </c>
      <c r="K50" s="3">
        <v>1</v>
      </c>
      <c r="L50" s="3">
        <f t="shared" si="2"/>
        <v>1200</v>
      </c>
      <c r="M50" s="15">
        <v>6.0000000000000001E-3</v>
      </c>
      <c r="N50" s="15">
        <f>IF(M50&lt;&gt; "",M50*B50,"")</f>
        <v>3.6000000000000004E-2</v>
      </c>
      <c r="O50" s="3" t="s">
        <v>72</v>
      </c>
      <c r="P50" s="3"/>
    </row>
    <row r="51" spans="1:16">
      <c r="A51" s="38">
        <f t="shared" si="3"/>
        <v>48</v>
      </c>
      <c r="B51" s="22">
        <v>1</v>
      </c>
      <c r="C51" s="3" t="s">
        <v>342</v>
      </c>
      <c r="D51" t="s">
        <v>353</v>
      </c>
      <c r="E51" t="s">
        <v>108</v>
      </c>
      <c r="F51" s="3" t="s">
        <v>78</v>
      </c>
      <c r="G51" s="3" t="s">
        <v>395</v>
      </c>
      <c r="H51" s="3" t="s">
        <v>262</v>
      </c>
      <c r="I51" s="3" t="s">
        <v>396</v>
      </c>
      <c r="J51" s="3">
        <f t="shared" si="5"/>
        <v>200</v>
      </c>
      <c r="K51" s="3">
        <v>1</v>
      </c>
      <c r="L51" s="3">
        <f t="shared" si="2"/>
        <v>200</v>
      </c>
      <c r="M51" s="15">
        <v>1.7999999999999999E-2</v>
      </c>
      <c r="N51" s="15">
        <f t="shared" ref="N51" si="7">IF(M51&lt;&gt; "",M51*B51,"")</f>
        <v>1.7999999999999999E-2</v>
      </c>
      <c r="O51" s="3" t="s">
        <v>72</v>
      </c>
      <c r="P51" s="3"/>
    </row>
    <row r="52" spans="1:16">
      <c r="A52" s="38">
        <f t="shared" si="3"/>
        <v>49</v>
      </c>
      <c r="B52" s="22">
        <v>5</v>
      </c>
      <c r="C52" s="3" t="s">
        <v>287</v>
      </c>
      <c r="D52" t="s">
        <v>29</v>
      </c>
      <c r="E52" t="s">
        <v>108</v>
      </c>
      <c r="F52" s="3" t="s">
        <v>111</v>
      </c>
      <c r="G52" s="3" t="s">
        <v>120</v>
      </c>
      <c r="H52" s="3" t="s">
        <v>71</v>
      </c>
      <c r="I52" s="3" t="s">
        <v>121</v>
      </c>
      <c r="J52" s="3">
        <f t="shared" si="5"/>
        <v>1000</v>
      </c>
      <c r="K52" s="3">
        <v>1</v>
      </c>
      <c r="L52" s="3">
        <f t="shared" si="2"/>
        <v>1000</v>
      </c>
      <c r="M52" s="15">
        <v>8.0000000000000002E-3</v>
      </c>
      <c r="N52" s="15">
        <f t="shared" si="1"/>
        <v>0.04</v>
      </c>
      <c r="O52" s="3" t="s">
        <v>72</v>
      </c>
      <c r="P52" s="3"/>
    </row>
    <row r="53" spans="1:16">
      <c r="A53" s="38">
        <f t="shared" si="3"/>
        <v>50</v>
      </c>
      <c r="B53" s="22">
        <v>5</v>
      </c>
      <c r="C53" s="3" t="s">
        <v>158</v>
      </c>
      <c r="D53" t="s">
        <v>159</v>
      </c>
      <c r="E53" t="s">
        <v>30</v>
      </c>
      <c r="F53" s="3" t="s">
        <v>7</v>
      </c>
      <c r="G53" s="3" t="s">
        <v>85</v>
      </c>
      <c r="H53" s="3" t="s">
        <v>262</v>
      </c>
      <c r="I53" s="3" t="s">
        <v>397</v>
      </c>
      <c r="J53" s="3">
        <f t="shared" si="5"/>
        <v>1000</v>
      </c>
      <c r="K53" s="3">
        <v>1</v>
      </c>
      <c r="L53" s="3">
        <f t="shared" si="2"/>
        <v>1000</v>
      </c>
      <c r="M53" s="15">
        <v>1.0999999999999999E-2</v>
      </c>
      <c r="N53" s="15">
        <f t="shared" si="1"/>
        <v>5.4999999999999993E-2</v>
      </c>
      <c r="O53" s="3" t="s">
        <v>72</v>
      </c>
      <c r="P53" s="3"/>
    </row>
    <row r="54" spans="1:16">
      <c r="A54" s="38">
        <f t="shared" si="3"/>
        <v>51</v>
      </c>
      <c r="B54" s="22">
        <v>2</v>
      </c>
      <c r="C54" s="3" t="s">
        <v>160</v>
      </c>
      <c r="D54" t="s">
        <v>31</v>
      </c>
      <c r="E54" t="s">
        <v>108</v>
      </c>
      <c r="F54" s="3" t="s">
        <v>111</v>
      </c>
      <c r="G54" s="3" t="s">
        <v>176</v>
      </c>
      <c r="H54" s="3" t="s">
        <v>71</v>
      </c>
      <c r="I54" s="3" t="s">
        <v>119</v>
      </c>
      <c r="J54" s="3">
        <f t="shared" si="5"/>
        <v>400</v>
      </c>
      <c r="K54" s="3">
        <v>1</v>
      </c>
      <c r="L54" s="3">
        <f t="shared" si="2"/>
        <v>400</v>
      </c>
      <c r="M54" s="15">
        <v>8.0000000000000002E-3</v>
      </c>
      <c r="N54" s="15">
        <f t="shared" si="1"/>
        <v>1.6E-2</v>
      </c>
      <c r="O54" s="3" t="s">
        <v>72</v>
      </c>
      <c r="P54" s="3"/>
    </row>
    <row r="55" spans="1:16">
      <c r="A55" s="38">
        <f t="shared" si="3"/>
        <v>52</v>
      </c>
      <c r="B55" s="22">
        <v>3</v>
      </c>
      <c r="C55" s="3" t="s">
        <v>288</v>
      </c>
      <c r="D55" t="s">
        <v>32</v>
      </c>
      <c r="E55" t="s">
        <v>108</v>
      </c>
      <c r="F55" s="1" t="s">
        <v>78</v>
      </c>
      <c r="G55" s="1" t="s">
        <v>197</v>
      </c>
      <c r="H55" s="3" t="s">
        <v>262</v>
      </c>
      <c r="I55" s="3" t="s">
        <v>398</v>
      </c>
      <c r="J55" s="3">
        <f t="shared" si="5"/>
        <v>600</v>
      </c>
      <c r="K55" s="3">
        <v>1</v>
      </c>
      <c r="L55" s="3">
        <f t="shared" si="2"/>
        <v>600</v>
      </c>
      <c r="M55" s="15">
        <v>3.9E-2</v>
      </c>
      <c r="N55" s="15">
        <f t="shared" si="1"/>
        <v>0.11699999999999999</v>
      </c>
      <c r="O55" s="3" t="s">
        <v>72</v>
      </c>
      <c r="P55" s="3"/>
    </row>
    <row r="56" spans="1:16">
      <c r="A56" s="38">
        <f t="shared" si="3"/>
        <v>53</v>
      </c>
      <c r="B56" s="22">
        <v>3</v>
      </c>
      <c r="C56" s="3" t="s">
        <v>438</v>
      </c>
      <c r="D56" t="s">
        <v>96</v>
      </c>
      <c r="E56" t="s">
        <v>108</v>
      </c>
      <c r="F56" s="3" t="s">
        <v>111</v>
      </c>
      <c r="G56" s="3" t="s">
        <v>117</v>
      </c>
      <c r="H56" s="3" t="s">
        <v>71</v>
      </c>
      <c r="I56" s="5" t="s">
        <v>118</v>
      </c>
      <c r="J56" s="3">
        <f t="shared" si="5"/>
        <v>600</v>
      </c>
      <c r="K56" s="3">
        <v>1</v>
      </c>
      <c r="L56" s="3">
        <f t="shared" si="2"/>
        <v>600</v>
      </c>
      <c r="M56" s="15">
        <v>8.0000000000000002E-3</v>
      </c>
      <c r="N56" s="15">
        <f>IF(M56&lt;&gt; "",M56*B56,"")</f>
        <v>2.4E-2</v>
      </c>
      <c r="O56" s="3" t="s">
        <v>72</v>
      </c>
      <c r="P56" s="3"/>
    </row>
    <row r="57" spans="1:16">
      <c r="A57" s="38">
        <f t="shared" si="3"/>
        <v>54</v>
      </c>
      <c r="B57" s="22">
        <v>1</v>
      </c>
      <c r="C57" s="3" t="s">
        <v>161</v>
      </c>
      <c r="D57" t="s">
        <v>0</v>
      </c>
      <c r="E57" t="s">
        <v>108</v>
      </c>
      <c r="F57" s="3" t="s">
        <v>111</v>
      </c>
      <c r="G57" s="3" t="s">
        <v>208</v>
      </c>
      <c r="H57" s="3" t="s">
        <v>71</v>
      </c>
      <c r="I57" s="3" t="s">
        <v>209</v>
      </c>
      <c r="J57" s="3">
        <f t="shared" si="5"/>
        <v>200</v>
      </c>
      <c r="K57" s="3">
        <v>1</v>
      </c>
      <c r="L57" s="3">
        <f t="shared" si="2"/>
        <v>200</v>
      </c>
      <c r="M57" s="15">
        <v>0.01</v>
      </c>
      <c r="N57" s="15">
        <f t="shared" si="1"/>
        <v>0.01</v>
      </c>
      <c r="O57" s="3" t="s">
        <v>72</v>
      </c>
      <c r="P57" s="3"/>
    </row>
    <row r="58" spans="1:16">
      <c r="A58" s="38">
        <f t="shared" si="3"/>
        <v>55</v>
      </c>
      <c r="B58" s="22">
        <v>1</v>
      </c>
      <c r="C58" s="3" t="s">
        <v>351</v>
      </c>
      <c r="D58" t="s">
        <v>33</v>
      </c>
      <c r="E58" t="s">
        <v>108</v>
      </c>
      <c r="F58" s="3" t="s">
        <v>111</v>
      </c>
      <c r="G58" s="3" t="s">
        <v>195</v>
      </c>
      <c r="H58" s="3" t="s">
        <v>71</v>
      </c>
      <c r="I58" s="3" t="s">
        <v>196</v>
      </c>
      <c r="J58" s="3">
        <f t="shared" si="5"/>
        <v>200</v>
      </c>
      <c r="K58" s="3">
        <v>1</v>
      </c>
      <c r="L58" s="3">
        <f t="shared" si="2"/>
        <v>200</v>
      </c>
      <c r="M58" s="15">
        <v>8.0000000000000002E-3</v>
      </c>
      <c r="N58" s="15">
        <f>IF(M58&lt;&gt; "",M58*B58,"")</f>
        <v>8.0000000000000002E-3</v>
      </c>
      <c r="O58" s="3" t="s">
        <v>72</v>
      </c>
      <c r="P58" s="3"/>
    </row>
    <row r="59" spans="1:16">
      <c r="A59" s="38">
        <f t="shared" si="3"/>
        <v>56</v>
      </c>
      <c r="B59" s="22">
        <v>1</v>
      </c>
      <c r="C59" s="3" t="s">
        <v>222</v>
      </c>
      <c r="D59" t="s">
        <v>34</v>
      </c>
      <c r="E59" t="s">
        <v>108</v>
      </c>
      <c r="F59" s="3" t="s">
        <v>111</v>
      </c>
      <c r="G59" s="3" t="s">
        <v>114</v>
      </c>
      <c r="H59" s="3" t="s">
        <v>71</v>
      </c>
      <c r="I59" s="3" t="s">
        <v>194</v>
      </c>
      <c r="J59" s="3">
        <f t="shared" si="5"/>
        <v>200</v>
      </c>
      <c r="K59" s="3">
        <v>1</v>
      </c>
      <c r="L59" s="3">
        <f t="shared" si="2"/>
        <v>200</v>
      </c>
      <c r="M59" s="15">
        <v>8.0000000000000002E-3</v>
      </c>
      <c r="N59" s="15">
        <f t="shared" si="1"/>
        <v>8.0000000000000002E-3</v>
      </c>
      <c r="O59" s="3" t="s">
        <v>72</v>
      </c>
      <c r="P59" s="3"/>
    </row>
    <row r="60" spans="1:16">
      <c r="A60" s="38">
        <f t="shared" si="3"/>
        <v>57</v>
      </c>
      <c r="B60" s="22">
        <v>2</v>
      </c>
      <c r="C60" s="3" t="s">
        <v>277</v>
      </c>
      <c r="D60" t="s">
        <v>278</v>
      </c>
      <c r="E60" t="s">
        <v>108</v>
      </c>
      <c r="F60" s="1" t="s">
        <v>7</v>
      </c>
      <c r="G60" s="1" t="s">
        <v>294</v>
      </c>
      <c r="H60" s="3" t="s">
        <v>71</v>
      </c>
      <c r="I60" s="6" t="s">
        <v>338</v>
      </c>
      <c r="J60" s="3">
        <f t="shared" si="5"/>
        <v>400</v>
      </c>
      <c r="K60" s="3">
        <v>1</v>
      </c>
      <c r="L60" s="3">
        <f t="shared" si="2"/>
        <v>400</v>
      </c>
      <c r="M60" s="15">
        <v>8.9999999999999993E-3</v>
      </c>
      <c r="N60" s="15">
        <f t="shared" si="1"/>
        <v>1.7999999999999999E-2</v>
      </c>
      <c r="O60" s="3" t="s">
        <v>72</v>
      </c>
      <c r="P60" s="3"/>
    </row>
    <row r="61" spans="1:16">
      <c r="A61" s="38">
        <f t="shared" si="3"/>
        <v>58</v>
      </c>
      <c r="B61" s="22">
        <v>1</v>
      </c>
      <c r="C61" s="3" t="s">
        <v>349</v>
      </c>
      <c r="D61" t="s">
        <v>350</v>
      </c>
      <c r="E61" t="s">
        <v>108</v>
      </c>
      <c r="F61" s="1" t="s">
        <v>7</v>
      </c>
      <c r="G61" s="1" t="s">
        <v>400</v>
      </c>
      <c r="H61" s="3" t="s">
        <v>262</v>
      </c>
      <c r="I61" s="6" t="s">
        <v>399</v>
      </c>
      <c r="J61" s="3">
        <f t="shared" si="5"/>
        <v>200</v>
      </c>
      <c r="K61" s="3">
        <v>1</v>
      </c>
      <c r="L61" s="3">
        <f t="shared" si="2"/>
        <v>200</v>
      </c>
      <c r="M61" s="15">
        <v>2.3E-2</v>
      </c>
      <c r="N61" s="15">
        <f t="shared" si="1"/>
        <v>2.3E-2</v>
      </c>
      <c r="O61" s="3" t="s">
        <v>72</v>
      </c>
      <c r="P61" s="3"/>
    </row>
    <row r="62" spans="1:16">
      <c r="A62" s="38">
        <f t="shared" si="3"/>
        <v>59</v>
      </c>
      <c r="B62" s="22">
        <v>1</v>
      </c>
      <c r="C62" s="3" t="s">
        <v>109</v>
      </c>
      <c r="D62" t="s">
        <v>2</v>
      </c>
      <c r="E62" t="s">
        <v>279</v>
      </c>
      <c r="F62" s="3" t="s">
        <v>335</v>
      </c>
      <c r="G62" s="3" t="s">
        <v>336</v>
      </c>
      <c r="H62" s="3" t="s">
        <v>262</v>
      </c>
      <c r="I62" s="6" t="s">
        <v>337</v>
      </c>
      <c r="J62" s="3">
        <f t="shared" si="5"/>
        <v>200</v>
      </c>
      <c r="K62" s="3">
        <v>1</v>
      </c>
      <c r="L62" s="3">
        <f t="shared" si="2"/>
        <v>200</v>
      </c>
      <c r="M62" s="15">
        <v>1.52</v>
      </c>
      <c r="N62" s="15">
        <f t="shared" ref="N62:N65" si="8">IF(M62&lt;&gt; "",M62*B62,"")</f>
        <v>1.52</v>
      </c>
      <c r="O62" s="3" t="s">
        <v>72</v>
      </c>
      <c r="P62" s="3"/>
    </row>
    <row r="63" spans="1:16">
      <c r="A63" s="38">
        <f t="shared" si="3"/>
        <v>60</v>
      </c>
      <c r="B63" s="38">
        <v>1</v>
      </c>
      <c r="C63" s="3" t="s">
        <v>437</v>
      </c>
      <c r="D63" t="s">
        <v>439</v>
      </c>
      <c r="E63" t="s">
        <v>108</v>
      </c>
      <c r="F63" s="3" t="s">
        <v>7</v>
      </c>
      <c r="G63" s="3" t="s">
        <v>444</v>
      </c>
      <c r="H63" s="3" t="s">
        <v>262</v>
      </c>
      <c r="I63" s="6" t="s">
        <v>445</v>
      </c>
      <c r="J63" s="3">
        <f t="shared" si="5"/>
        <v>200</v>
      </c>
      <c r="K63" s="3">
        <v>1</v>
      </c>
      <c r="L63" s="3">
        <f t="shared" si="2"/>
        <v>200</v>
      </c>
      <c r="M63" s="15">
        <v>8.0000000000000002E-3</v>
      </c>
      <c r="N63" s="15">
        <f t="shared" si="8"/>
        <v>8.0000000000000002E-3</v>
      </c>
      <c r="O63" s="3" t="s">
        <v>72</v>
      </c>
      <c r="P63" s="3"/>
    </row>
    <row r="64" spans="1:16">
      <c r="A64" s="38">
        <f t="shared" si="3"/>
        <v>61</v>
      </c>
      <c r="B64" s="38">
        <v>1</v>
      </c>
      <c r="C64" s="3" t="s">
        <v>441</v>
      </c>
      <c r="D64" t="s">
        <v>442</v>
      </c>
      <c r="E64" t="s">
        <v>108</v>
      </c>
      <c r="F64" s="3" t="s">
        <v>7</v>
      </c>
      <c r="G64" s="3" t="s">
        <v>446</v>
      </c>
      <c r="H64" s="3" t="s">
        <v>262</v>
      </c>
      <c r="I64" s="3" t="s">
        <v>447</v>
      </c>
      <c r="J64" s="3">
        <f t="shared" si="5"/>
        <v>200</v>
      </c>
      <c r="K64" s="3">
        <v>1</v>
      </c>
      <c r="L64" s="3">
        <f t="shared" si="2"/>
        <v>200</v>
      </c>
      <c r="M64" s="15">
        <v>1.9E-2</v>
      </c>
      <c r="N64" s="15">
        <f t="shared" si="8"/>
        <v>1.9E-2</v>
      </c>
      <c r="O64" s="3" t="s">
        <v>72</v>
      </c>
      <c r="P64" s="3"/>
    </row>
    <row r="65" spans="1:16" ht="13" customHeight="1">
      <c r="A65" s="38">
        <f t="shared" si="3"/>
        <v>62</v>
      </c>
      <c r="B65" s="22">
        <v>1</v>
      </c>
      <c r="C65" s="3" t="s">
        <v>211</v>
      </c>
      <c r="D65" t="s">
        <v>440</v>
      </c>
      <c r="E65" t="s">
        <v>108</v>
      </c>
      <c r="F65" s="3" t="s">
        <v>7</v>
      </c>
      <c r="G65" s="1" t="s">
        <v>448</v>
      </c>
      <c r="H65" s="3" t="s">
        <v>262</v>
      </c>
      <c r="I65" s="6" t="s">
        <v>449</v>
      </c>
      <c r="J65" s="3">
        <f t="shared" si="5"/>
        <v>200</v>
      </c>
      <c r="K65" s="3">
        <v>1</v>
      </c>
      <c r="L65" s="3">
        <f t="shared" si="2"/>
        <v>200</v>
      </c>
      <c r="M65" s="15">
        <v>2.1999999999999999E-2</v>
      </c>
      <c r="N65" s="15">
        <f t="shared" si="8"/>
        <v>2.1999999999999999E-2</v>
      </c>
      <c r="O65" s="3" t="s">
        <v>72</v>
      </c>
      <c r="P65" s="3"/>
    </row>
    <row r="66" spans="1:16">
      <c r="A66" s="38">
        <f t="shared" si="3"/>
        <v>63</v>
      </c>
      <c r="B66" s="22">
        <v>1</v>
      </c>
      <c r="C66" s="3" t="s">
        <v>352</v>
      </c>
      <c r="D66" t="s">
        <v>1</v>
      </c>
      <c r="E66" t="s">
        <v>108</v>
      </c>
      <c r="F66" s="3" t="s">
        <v>7</v>
      </c>
      <c r="G66" s="1" t="s">
        <v>402</v>
      </c>
      <c r="H66" s="3" t="s">
        <v>262</v>
      </c>
      <c r="I66" s="3" t="s">
        <v>401</v>
      </c>
      <c r="J66" s="3">
        <f t="shared" si="5"/>
        <v>200</v>
      </c>
      <c r="K66" s="3">
        <v>1</v>
      </c>
      <c r="L66" s="3">
        <f t="shared" si="2"/>
        <v>200</v>
      </c>
      <c r="M66" s="15">
        <v>2.3E-2</v>
      </c>
      <c r="N66" s="15">
        <f>IF(M66&lt;&gt; "",M66*B66,"")</f>
        <v>2.3E-2</v>
      </c>
      <c r="O66" s="3" t="s">
        <v>72</v>
      </c>
      <c r="P66" s="3"/>
    </row>
    <row r="67" spans="1:16">
      <c r="A67" s="38">
        <f t="shared" si="3"/>
        <v>64</v>
      </c>
      <c r="B67" s="22">
        <v>1</v>
      </c>
      <c r="C67" s="3" t="s">
        <v>280</v>
      </c>
      <c r="D67" t="s">
        <v>281</v>
      </c>
      <c r="E67" t="s">
        <v>108</v>
      </c>
      <c r="F67" s="3" t="s">
        <v>7</v>
      </c>
      <c r="G67" s="3" t="s">
        <v>403</v>
      </c>
      <c r="H67" s="3" t="s">
        <v>262</v>
      </c>
      <c r="I67" s="3" t="s">
        <v>404</v>
      </c>
      <c r="J67" s="3">
        <f t="shared" si="5"/>
        <v>200</v>
      </c>
      <c r="K67" s="3">
        <v>1</v>
      </c>
      <c r="L67" s="3">
        <f t="shared" si="2"/>
        <v>200</v>
      </c>
      <c r="M67" s="15">
        <v>2.3E-2</v>
      </c>
      <c r="N67" s="15">
        <f t="shared" ref="N67" si="9">IF(M67&lt;&gt; "",M67*B67,"")</f>
        <v>2.3E-2</v>
      </c>
      <c r="O67" s="3" t="s">
        <v>72</v>
      </c>
      <c r="P67" s="3"/>
    </row>
    <row r="68" spans="1:16">
      <c r="A68" s="38">
        <f t="shared" si="3"/>
        <v>65</v>
      </c>
      <c r="B68" s="22">
        <v>1</v>
      </c>
      <c r="C68" s="38" t="s">
        <v>223</v>
      </c>
      <c r="D68" s="3" t="s">
        <v>225</v>
      </c>
      <c r="E68" s="9" t="s">
        <v>224</v>
      </c>
      <c r="F68" s="3" t="s">
        <v>71</v>
      </c>
      <c r="G68" s="3" t="s">
        <v>226</v>
      </c>
      <c r="H68" s="3" t="s">
        <v>71</v>
      </c>
      <c r="I68" s="3" t="s">
        <v>227</v>
      </c>
      <c r="J68" s="3">
        <f t="shared" si="5"/>
        <v>200</v>
      </c>
      <c r="K68" s="3">
        <v>1</v>
      </c>
      <c r="L68" s="3">
        <f t="shared" si="2"/>
        <v>200</v>
      </c>
      <c r="M68" s="15">
        <v>1.1200000000000001</v>
      </c>
      <c r="N68" s="15">
        <f t="shared" ref="N68:N88" si="10">IF(M68&lt;&gt; "",M68*B68,"")</f>
        <v>1.1200000000000001</v>
      </c>
      <c r="O68" s="3" t="s">
        <v>72</v>
      </c>
      <c r="P68" s="3"/>
    </row>
    <row r="69" spans="1:16">
      <c r="A69" s="38">
        <f t="shared" si="3"/>
        <v>66</v>
      </c>
      <c r="B69" s="26">
        <v>1</v>
      </c>
      <c r="C69" s="3" t="s">
        <v>3</v>
      </c>
      <c r="D69" t="s">
        <v>216</v>
      </c>
      <c r="E69" t="s">
        <v>4</v>
      </c>
      <c r="F69" s="3" t="s">
        <v>413</v>
      </c>
      <c r="G69" s="3" t="s">
        <v>217</v>
      </c>
      <c r="H69" s="3" t="s">
        <v>428</v>
      </c>
      <c r="I69" s="3" t="s">
        <v>423</v>
      </c>
      <c r="J69" s="3">
        <f t="shared" si="5"/>
        <v>200</v>
      </c>
      <c r="K69" s="3">
        <v>1</v>
      </c>
      <c r="L69" s="3">
        <f t="shared" si="2"/>
        <v>200</v>
      </c>
      <c r="M69" s="15">
        <v>1.1000000000000001</v>
      </c>
      <c r="N69" s="15">
        <f t="shared" si="10"/>
        <v>1.1000000000000001</v>
      </c>
      <c r="O69" s="3" t="s">
        <v>72</v>
      </c>
      <c r="P69" s="3"/>
    </row>
    <row r="70" spans="1:16">
      <c r="A70" s="38">
        <f t="shared" si="3"/>
        <v>67</v>
      </c>
      <c r="B70" s="26">
        <v>1</v>
      </c>
      <c r="C70" s="3" t="s">
        <v>36</v>
      </c>
      <c r="D70" t="s">
        <v>189</v>
      </c>
      <c r="E70" t="s">
        <v>37</v>
      </c>
      <c r="F70" s="14" t="s">
        <v>416</v>
      </c>
      <c r="G70" s="3" t="s">
        <v>190</v>
      </c>
      <c r="H70" s="3" t="s">
        <v>428</v>
      </c>
      <c r="I70" s="3" t="s">
        <v>191</v>
      </c>
      <c r="J70" s="3">
        <f t="shared" si="5"/>
        <v>200</v>
      </c>
      <c r="K70" s="3">
        <v>1</v>
      </c>
      <c r="L70" s="3">
        <f t="shared" ref="L70:L89" si="11">ROUNDUP(J70/K70,0)</f>
        <v>200</v>
      </c>
      <c r="M70" s="15">
        <v>2.95</v>
      </c>
      <c r="N70" s="15">
        <f t="shared" si="10"/>
        <v>2.95</v>
      </c>
      <c r="O70" s="3" t="s">
        <v>83</v>
      </c>
      <c r="P70" s="3"/>
    </row>
    <row r="71" spans="1:16">
      <c r="A71" s="38">
        <f t="shared" ref="A71:A81" si="12">A70+1</f>
        <v>68</v>
      </c>
      <c r="B71" s="26">
        <v>1</v>
      </c>
      <c r="C71" s="3" t="s">
        <v>38</v>
      </c>
      <c r="D71" s="1" t="s">
        <v>39</v>
      </c>
      <c r="E71" s="1" t="s">
        <v>40</v>
      </c>
      <c r="F71" s="3" t="s">
        <v>413</v>
      </c>
      <c r="G71" s="3" t="s">
        <v>86</v>
      </c>
      <c r="H71" s="3" t="s">
        <v>71</v>
      </c>
      <c r="I71" s="3" t="s">
        <v>87</v>
      </c>
      <c r="J71" s="3">
        <f t="shared" si="5"/>
        <v>200</v>
      </c>
      <c r="K71" s="3">
        <v>1</v>
      </c>
      <c r="L71" s="3">
        <f t="shared" si="11"/>
        <v>200</v>
      </c>
      <c r="M71" s="15">
        <v>0.14799999999999999</v>
      </c>
      <c r="N71" s="15">
        <f t="shared" si="10"/>
        <v>0.14799999999999999</v>
      </c>
      <c r="O71" s="3" t="s">
        <v>72</v>
      </c>
      <c r="P71" s="3"/>
    </row>
    <row r="72" spans="1:16">
      <c r="A72" s="38">
        <f t="shared" si="12"/>
        <v>69</v>
      </c>
      <c r="B72" s="26">
        <v>2</v>
      </c>
      <c r="C72" s="3" t="s">
        <v>269</v>
      </c>
      <c r="D72" s="1" t="s">
        <v>110</v>
      </c>
      <c r="E72" s="1" t="s">
        <v>128</v>
      </c>
      <c r="F72" s="3" t="s">
        <v>413</v>
      </c>
      <c r="G72" s="3" t="s">
        <v>129</v>
      </c>
      <c r="H72" s="3" t="s">
        <v>71</v>
      </c>
      <c r="I72" s="3" t="s">
        <v>130</v>
      </c>
      <c r="J72" s="3">
        <f t="shared" si="5"/>
        <v>400</v>
      </c>
      <c r="K72" s="3">
        <v>1</v>
      </c>
      <c r="L72" s="3">
        <f t="shared" si="11"/>
        <v>400</v>
      </c>
      <c r="M72" s="15">
        <v>0.61799999999999999</v>
      </c>
      <c r="N72" s="15">
        <f t="shared" si="10"/>
        <v>1.236</v>
      </c>
      <c r="O72" s="3" t="s">
        <v>72</v>
      </c>
      <c r="P72" s="3"/>
    </row>
    <row r="73" spans="1:16">
      <c r="A73" s="38">
        <f t="shared" si="12"/>
        <v>70</v>
      </c>
      <c r="B73" s="26">
        <v>1</v>
      </c>
      <c r="C73" s="3" t="s">
        <v>162</v>
      </c>
      <c r="D73" t="s">
        <v>42</v>
      </c>
      <c r="E73" t="s">
        <v>37</v>
      </c>
      <c r="F73" s="3" t="s">
        <v>413</v>
      </c>
      <c r="G73" s="3" t="s">
        <v>42</v>
      </c>
      <c r="H73" s="3" t="s">
        <v>428</v>
      </c>
      <c r="I73" s="6" t="s">
        <v>424</v>
      </c>
      <c r="J73" s="3">
        <f t="shared" si="5"/>
        <v>200</v>
      </c>
      <c r="K73" s="3">
        <v>1</v>
      </c>
      <c r="L73" s="3">
        <f t="shared" si="11"/>
        <v>200</v>
      </c>
      <c r="M73" s="15">
        <v>6.43</v>
      </c>
      <c r="N73" s="15">
        <f t="shared" si="10"/>
        <v>6.43</v>
      </c>
      <c r="O73" s="3" t="s">
        <v>72</v>
      </c>
      <c r="P73" s="3"/>
    </row>
    <row r="74" spans="1:16">
      <c r="A74" s="38">
        <f t="shared" si="12"/>
        <v>71</v>
      </c>
      <c r="B74" s="26">
        <v>1</v>
      </c>
      <c r="C74" s="3" t="s">
        <v>41</v>
      </c>
      <c r="D74" s="1" t="s">
        <v>35</v>
      </c>
      <c r="E74" s="1" t="s">
        <v>4</v>
      </c>
      <c r="F74" s="3" t="s">
        <v>413</v>
      </c>
      <c r="G74" s="3" t="s">
        <v>35</v>
      </c>
      <c r="H74" s="3" t="s">
        <v>428</v>
      </c>
      <c r="I74" s="6" t="s">
        <v>425</v>
      </c>
      <c r="J74" s="3">
        <f t="shared" si="5"/>
        <v>200</v>
      </c>
      <c r="K74" s="3">
        <v>1</v>
      </c>
      <c r="L74" s="3">
        <f t="shared" si="11"/>
        <v>200</v>
      </c>
      <c r="M74" s="15">
        <v>0.84599999999999997</v>
      </c>
      <c r="N74" s="15">
        <f t="shared" si="10"/>
        <v>0.84599999999999997</v>
      </c>
      <c r="O74" s="3" t="s">
        <v>72</v>
      </c>
      <c r="P74" s="3"/>
    </row>
    <row r="75" spans="1:16">
      <c r="A75" s="38">
        <f t="shared" si="12"/>
        <v>72</v>
      </c>
      <c r="B75" s="26">
        <v>1</v>
      </c>
      <c r="C75" s="3" t="s">
        <v>43</v>
      </c>
      <c r="D75" t="s">
        <v>44</v>
      </c>
      <c r="E75" t="s">
        <v>37</v>
      </c>
      <c r="F75" s="3" t="s">
        <v>413</v>
      </c>
      <c r="G75" s="3" t="s">
        <v>44</v>
      </c>
      <c r="H75" s="3" t="s">
        <v>428</v>
      </c>
      <c r="I75" s="6" t="s">
        <v>426</v>
      </c>
      <c r="J75" s="3">
        <f t="shared" si="5"/>
        <v>200</v>
      </c>
      <c r="K75" s="3">
        <v>1</v>
      </c>
      <c r="L75" s="3">
        <f t="shared" si="11"/>
        <v>200</v>
      </c>
      <c r="M75" s="15">
        <v>4.5999999999999996</v>
      </c>
      <c r="N75" s="15">
        <f t="shared" si="10"/>
        <v>4.5999999999999996</v>
      </c>
      <c r="O75" s="3" t="s">
        <v>72</v>
      </c>
      <c r="P75" s="3"/>
    </row>
    <row r="76" spans="1:16">
      <c r="A76" s="38">
        <f t="shared" si="12"/>
        <v>73</v>
      </c>
      <c r="B76" s="26">
        <v>1</v>
      </c>
      <c r="C76" s="3" t="s">
        <v>45</v>
      </c>
      <c r="D76" s="3" t="s">
        <v>47</v>
      </c>
      <c r="E76" s="3" t="s">
        <v>40</v>
      </c>
      <c r="F76" s="3" t="s">
        <v>413</v>
      </c>
      <c r="G76" s="3" t="s">
        <v>88</v>
      </c>
      <c r="H76" s="3" t="s">
        <v>71</v>
      </c>
      <c r="I76" s="3" t="s">
        <v>89</v>
      </c>
      <c r="J76" s="3">
        <f t="shared" si="5"/>
        <v>200</v>
      </c>
      <c r="K76" s="3">
        <v>1</v>
      </c>
      <c r="L76" s="3">
        <f t="shared" si="11"/>
        <v>200</v>
      </c>
      <c r="M76" s="15">
        <v>0.13100000000000001</v>
      </c>
      <c r="N76" s="15">
        <f t="shared" si="10"/>
        <v>0.13100000000000001</v>
      </c>
      <c r="O76" s="3" t="s">
        <v>72</v>
      </c>
      <c r="P76" s="3"/>
    </row>
    <row r="77" spans="1:16" ht="13" customHeight="1">
      <c r="A77" s="38">
        <f t="shared" si="12"/>
        <v>74</v>
      </c>
      <c r="B77" s="26">
        <v>1</v>
      </c>
      <c r="C77" s="3" t="s">
        <v>46</v>
      </c>
      <c r="D77" t="s">
        <v>163</v>
      </c>
      <c r="E77" t="s">
        <v>164</v>
      </c>
      <c r="F77" s="3" t="s">
        <v>415</v>
      </c>
      <c r="G77" s="3" t="s">
        <v>187</v>
      </c>
      <c r="H77" s="3" t="s">
        <v>428</v>
      </c>
      <c r="I77" s="6" t="s">
        <v>188</v>
      </c>
      <c r="J77" s="3">
        <f t="shared" ref="J77:J89" si="13">$G$1*B77</f>
        <v>200</v>
      </c>
      <c r="K77" s="3">
        <v>1</v>
      </c>
      <c r="L77" s="3">
        <f t="shared" si="11"/>
        <v>200</v>
      </c>
      <c r="M77" s="15">
        <v>11.68</v>
      </c>
      <c r="N77" s="15">
        <f t="shared" si="10"/>
        <v>11.68</v>
      </c>
      <c r="O77" s="3" t="s">
        <v>72</v>
      </c>
      <c r="P77" s="3"/>
    </row>
    <row r="78" spans="1:16">
      <c r="A78" s="38">
        <f t="shared" si="12"/>
        <v>75</v>
      </c>
      <c r="B78" s="26">
        <v>1</v>
      </c>
      <c r="C78" s="3" t="s">
        <v>48</v>
      </c>
      <c r="D78" t="s">
        <v>165</v>
      </c>
      <c r="E78" t="s">
        <v>15</v>
      </c>
      <c r="F78" s="3" t="s">
        <v>413</v>
      </c>
      <c r="G78" s="3" t="s">
        <v>90</v>
      </c>
      <c r="H78" s="3" t="s">
        <v>71</v>
      </c>
      <c r="I78" s="3" t="s">
        <v>91</v>
      </c>
      <c r="J78" s="3">
        <f t="shared" si="13"/>
        <v>200</v>
      </c>
      <c r="K78" s="3">
        <v>1</v>
      </c>
      <c r="L78" s="3">
        <f t="shared" si="11"/>
        <v>200</v>
      </c>
      <c r="M78" s="15">
        <v>0.24</v>
      </c>
      <c r="N78" s="15">
        <f t="shared" si="10"/>
        <v>0.24</v>
      </c>
      <c r="O78" s="3" t="s">
        <v>72</v>
      </c>
      <c r="P78" s="3"/>
    </row>
    <row r="79" spans="1:16">
      <c r="A79" s="38">
        <f t="shared" si="12"/>
        <v>76</v>
      </c>
      <c r="B79" s="26">
        <v>2</v>
      </c>
      <c r="C79" s="3" t="s">
        <v>166</v>
      </c>
      <c r="D79" t="s">
        <v>54</v>
      </c>
      <c r="E79" t="s">
        <v>4</v>
      </c>
      <c r="F79" s="3" t="s">
        <v>413</v>
      </c>
      <c r="G79" s="3" t="s">
        <v>131</v>
      </c>
      <c r="H79" s="3" t="s">
        <v>428</v>
      </c>
      <c r="I79" s="3" t="s">
        <v>427</v>
      </c>
      <c r="J79" s="3">
        <f t="shared" si="13"/>
        <v>400</v>
      </c>
      <c r="K79" s="3">
        <v>1</v>
      </c>
      <c r="L79" s="3">
        <f t="shared" si="11"/>
        <v>400</v>
      </c>
      <c r="M79" s="15">
        <v>0.79300000000000004</v>
      </c>
      <c r="N79" s="15">
        <f t="shared" si="10"/>
        <v>1.5860000000000001</v>
      </c>
      <c r="O79" s="3" t="s">
        <v>72</v>
      </c>
      <c r="P79" s="3"/>
    </row>
    <row r="80" spans="1:16">
      <c r="A80" s="38">
        <f t="shared" si="12"/>
        <v>77</v>
      </c>
      <c r="B80" s="26">
        <v>1</v>
      </c>
      <c r="C80" s="3" t="s">
        <v>49</v>
      </c>
      <c r="D80" t="s">
        <v>167</v>
      </c>
      <c r="E80" t="s">
        <v>168</v>
      </c>
      <c r="F80" s="3" t="s">
        <v>413</v>
      </c>
      <c r="G80" s="3" t="s">
        <v>417</v>
      </c>
      <c r="H80" s="3" t="s">
        <v>428</v>
      </c>
      <c r="I80" s="6" t="s">
        <v>418</v>
      </c>
      <c r="J80" s="3">
        <f t="shared" si="13"/>
        <v>200</v>
      </c>
      <c r="K80" s="3">
        <v>1</v>
      </c>
      <c r="L80" s="3">
        <f t="shared" si="11"/>
        <v>200</v>
      </c>
      <c r="M80" s="15">
        <v>8.67</v>
      </c>
      <c r="N80" s="15">
        <f t="shared" si="10"/>
        <v>8.67</v>
      </c>
      <c r="O80" s="3" t="s">
        <v>72</v>
      </c>
      <c r="P80" s="3"/>
    </row>
    <row r="81" spans="1:17">
      <c r="A81" s="38">
        <f t="shared" si="12"/>
        <v>78</v>
      </c>
      <c r="B81" s="26">
        <v>1</v>
      </c>
      <c r="C81" s="3" t="s">
        <v>50</v>
      </c>
      <c r="D81" t="s">
        <v>270</v>
      </c>
      <c r="E81" t="s">
        <v>354</v>
      </c>
      <c r="F81" s="3" t="s">
        <v>413</v>
      </c>
      <c r="G81" s="3" t="s">
        <v>295</v>
      </c>
      <c r="H81" s="3" t="s">
        <v>71</v>
      </c>
      <c r="I81" s="3" t="s">
        <v>296</v>
      </c>
      <c r="J81" s="3">
        <f t="shared" si="13"/>
        <v>200</v>
      </c>
      <c r="K81" s="3">
        <v>1</v>
      </c>
      <c r="L81" s="3">
        <f t="shared" si="11"/>
        <v>200</v>
      </c>
      <c r="M81" s="15">
        <v>0.191</v>
      </c>
      <c r="N81" s="15">
        <f t="shared" si="10"/>
        <v>0.191</v>
      </c>
      <c r="O81" s="3" t="s">
        <v>72</v>
      </c>
      <c r="P81" s="3"/>
    </row>
    <row r="82" spans="1:17">
      <c r="A82" s="38">
        <f t="shared" ref="A82:A87" si="14">A81+1</f>
        <v>79</v>
      </c>
      <c r="B82" s="26">
        <v>1</v>
      </c>
      <c r="C82" s="3" t="s">
        <v>53</v>
      </c>
      <c r="D82" t="s">
        <v>169</v>
      </c>
      <c r="E82" t="s">
        <v>51</v>
      </c>
      <c r="F82" s="3" t="s">
        <v>413</v>
      </c>
      <c r="G82" t="s">
        <v>169</v>
      </c>
      <c r="H82" s="3" t="s">
        <v>71</v>
      </c>
      <c r="I82" s="3" t="s">
        <v>184</v>
      </c>
      <c r="J82" s="3">
        <f t="shared" si="13"/>
        <v>200</v>
      </c>
      <c r="K82" s="3">
        <v>1</v>
      </c>
      <c r="L82" s="3">
        <f t="shared" si="11"/>
        <v>200</v>
      </c>
      <c r="M82" s="15">
        <v>1.96</v>
      </c>
      <c r="N82" s="15">
        <f t="shared" si="10"/>
        <v>1.96</v>
      </c>
      <c r="O82" s="3" t="s">
        <v>72</v>
      </c>
      <c r="P82" s="3"/>
    </row>
    <row r="83" spans="1:17">
      <c r="A83" s="38">
        <f t="shared" si="14"/>
        <v>80</v>
      </c>
      <c r="B83" s="26">
        <v>1</v>
      </c>
      <c r="C83" s="3" t="s">
        <v>170</v>
      </c>
      <c r="D83" t="s">
        <v>171</v>
      </c>
      <c r="E83" t="s">
        <v>4</v>
      </c>
      <c r="F83" s="3" t="s">
        <v>414</v>
      </c>
      <c r="G83" s="3" t="s">
        <v>185</v>
      </c>
      <c r="H83" s="3" t="s">
        <v>71</v>
      </c>
      <c r="I83" s="6" t="s">
        <v>186</v>
      </c>
      <c r="J83" s="3">
        <f t="shared" si="13"/>
        <v>200</v>
      </c>
      <c r="K83" s="3">
        <v>1</v>
      </c>
      <c r="L83" s="3">
        <f t="shared" si="11"/>
        <v>200</v>
      </c>
      <c r="M83" s="15">
        <v>2.4500000000000002</v>
      </c>
      <c r="N83" s="15">
        <f t="shared" si="10"/>
        <v>2.4500000000000002</v>
      </c>
      <c r="O83" s="3" t="s">
        <v>72</v>
      </c>
      <c r="P83" s="3"/>
    </row>
    <row r="84" spans="1:17">
      <c r="A84" s="38">
        <f t="shared" si="14"/>
        <v>81</v>
      </c>
      <c r="B84" s="26">
        <v>1</v>
      </c>
      <c r="C84" s="3" t="s">
        <v>172</v>
      </c>
      <c r="D84" t="s">
        <v>173</v>
      </c>
      <c r="E84" t="s">
        <v>4</v>
      </c>
      <c r="F84" s="3" t="s">
        <v>413</v>
      </c>
      <c r="G84" s="3" t="s">
        <v>82</v>
      </c>
      <c r="H84" s="3" t="s">
        <v>71</v>
      </c>
      <c r="I84" s="3" t="s">
        <v>81</v>
      </c>
      <c r="J84" s="3">
        <f t="shared" si="13"/>
        <v>200</v>
      </c>
      <c r="K84" s="3">
        <v>1</v>
      </c>
      <c r="L84" s="3">
        <f t="shared" si="11"/>
        <v>200</v>
      </c>
      <c r="M84" s="15">
        <v>1.99</v>
      </c>
      <c r="N84" s="15">
        <f t="shared" si="10"/>
        <v>1.99</v>
      </c>
      <c r="O84" s="3" t="s">
        <v>72</v>
      </c>
      <c r="P84" s="3"/>
    </row>
    <row r="85" spans="1:17">
      <c r="A85" s="38">
        <f t="shared" si="14"/>
        <v>82</v>
      </c>
      <c r="B85" s="26">
        <v>1</v>
      </c>
      <c r="C85" s="3" t="s">
        <v>174</v>
      </c>
      <c r="D85" s="3" t="s">
        <v>52</v>
      </c>
      <c r="E85" s="3" t="s">
        <v>4</v>
      </c>
      <c r="F85" s="3" t="s">
        <v>413</v>
      </c>
      <c r="G85" s="3" t="s">
        <v>92</v>
      </c>
      <c r="H85" s="3" t="s">
        <v>262</v>
      </c>
      <c r="I85" s="6" t="s">
        <v>405</v>
      </c>
      <c r="J85" s="3">
        <f t="shared" si="13"/>
        <v>200</v>
      </c>
      <c r="K85" s="3">
        <v>1</v>
      </c>
      <c r="L85" s="3">
        <f t="shared" si="11"/>
        <v>200</v>
      </c>
      <c r="M85" s="15">
        <v>0.56000000000000005</v>
      </c>
      <c r="N85" s="15">
        <f t="shared" si="10"/>
        <v>0.56000000000000005</v>
      </c>
      <c r="O85" s="3" t="s">
        <v>72</v>
      </c>
      <c r="P85" s="3"/>
    </row>
    <row r="86" spans="1:17">
      <c r="A86" s="38">
        <f t="shared" si="14"/>
        <v>83</v>
      </c>
      <c r="B86" s="26">
        <v>1</v>
      </c>
      <c r="C86" s="3" t="s">
        <v>55</v>
      </c>
      <c r="D86" t="s">
        <v>100</v>
      </c>
      <c r="E86" t="s">
        <v>97</v>
      </c>
      <c r="F86" s="3" t="s">
        <v>99</v>
      </c>
      <c r="G86" s="3" t="s">
        <v>100</v>
      </c>
      <c r="H86" s="3" t="s">
        <v>262</v>
      </c>
      <c r="I86" s="6" t="s">
        <v>210</v>
      </c>
      <c r="J86" s="3">
        <f t="shared" si="13"/>
        <v>200</v>
      </c>
      <c r="K86" s="3">
        <v>1</v>
      </c>
      <c r="L86" s="3">
        <f t="shared" si="11"/>
        <v>200</v>
      </c>
      <c r="M86" s="15">
        <v>3.01</v>
      </c>
      <c r="N86" s="15">
        <f t="shared" si="10"/>
        <v>3.01</v>
      </c>
      <c r="O86" s="3" t="s">
        <v>72</v>
      </c>
      <c r="P86" s="3"/>
    </row>
    <row r="87" spans="1:17" ht="39">
      <c r="A87" s="38">
        <f t="shared" si="14"/>
        <v>84</v>
      </c>
      <c r="B87" s="26">
        <v>1</v>
      </c>
      <c r="C87" s="3" t="s">
        <v>56</v>
      </c>
      <c r="D87" s="1" t="s">
        <v>57</v>
      </c>
      <c r="E87" s="1" t="s">
        <v>58</v>
      </c>
      <c r="F87" s="3" t="s">
        <v>132</v>
      </c>
      <c r="G87" s="3" t="s">
        <v>133</v>
      </c>
      <c r="H87" s="3" t="s">
        <v>71</v>
      </c>
      <c r="I87" s="3" t="s">
        <v>134</v>
      </c>
      <c r="J87" s="3">
        <f t="shared" si="13"/>
        <v>200</v>
      </c>
      <c r="K87" s="3">
        <v>1</v>
      </c>
      <c r="L87" s="3">
        <f t="shared" si="11"/>
        <v>200</v>
      </c>
      <c r="M87" s="15">
        <v>0.42</v>
      </c>
      <c r="N87" s="15">
        <f t="shared" si="10"/>
        <v>0.42</v>
      </c>
      <c r="O87" s="3" t="s">
        <v>72</v>
      </c>
      <c r="P87" s="3"/>
    </row>
    <row r="88" spans="1:17" ht="21" customHeight="1">
      <c r="N88" s="15" t="str">
        <f t="shared" si="10"/>
        <v/>
      </c>
      <c r="O88" s="3"/>
      <c r="P88" s="16"/>
    </row>
    <row r="89" spans="1:17">
      <c r="A89" s="22">
        <f>A87+1</f>
        <v>85</v>
      </c>
      <c r="B89" s="22">
        <v>1</v>
      </c>
      <c r="C89" s="38" t="s">
        <v>177</v>
      </c>
      <c r="J89" s="3">
        <f t="shared" si="13"/>
        <v>200</v>
      </c>
      <c r="K89" s="3">
        <v>1</v>
      </c>
      <c r="L89" s="3">
        <f t="shared" si="11"/>
        <v>200</v>
      </c>
      <c r="M89" s="47"/>
      <c r="N89" s="47"/>
      <c r="O89" s="3"/>
      <c r="P89" s="16"/>
    </row>
    <row r="91" spans="1:17" ht="26" customHeight="1">
      <c r="M91" s="17" t="s">
        <v>419</v>
      </c>
      <c r="N91" s="24">
        <f>SUM(N4:N90)</f>
        <v>73.40233666666667</v>
      </c>
      <c r="P91" s="24"/>
      <c r="Q91" s="38"/>
    </row>
    <row r="94" spans="1:17" ht="25">
      <c r="F94" s="46" t="s">
        <v>422</v>
      </c>
    </row>
    <row r="95" spans="1:17">
      <c r="D95" s="6" t="s">
        <v>334</v>
      </c>
    </row>
  </sheetData>
  <mergeCells count="2">
    <mergeCell ref="A1:C1"/>
    <mergeCell ref="Q24:Q25"/>
  </mergeCells>
  <phoneticPr fontId="3"/>
  <conditionalFormatting sqref="H4 H44:H87">
    <cfRule type="containsText" dxfId="11" priority="22" operator="containsText" text="MOUSER">
      <formula>NOT(ISERROR(SEARCH("MOUSER",H4)))</formula>
    </cfRule>
  </conditionalFormatting>
  <conditionalFormatting sqref="I92:J92">
    <cfRule type="containsText" dxfId="10" priority="17" operator="containsText" text="FN">
      <formula>NOT(ISERROR(SEARCH("FN",I92)))</formula>
    </cfRule>
  </conditionalFormatting>
  <conditionalFormatting sqref="H88:H89">
    <cfRule type="containsText" dxfId="9" priority="4" operator="containsText" text="FARNELL">
      <formula>NOT(ISERROR(SEARCH("FARNELL",H88)))</formula>
    </cfRule>
  </conditionalFormatting>
  <conditionalFormatting sqref="P91 F69:F71 F77:F85">
    <cfRule type="expression" dxfId="8" priority="30">
      <formula>#REF!=TRUE</formula>
    </cfRule>
  </conditionalFormatting>
  <conditionalFormatting sqref="F72:F76">
    <cfRule type="expression" dxfId="7" priority="3">
      <formula>#REF!=TRUE</formula>
    </cfRule>
  </conditionalFormatting>
  <conditionalFormatting sqref="N91">
    <cfRule type="expression" dxfId="6" priority="2">
      <formula>#REF!=TRUE</formula>
    </cfRule>
  </conditionalFormatting>
  <conditionalFormatting sqref="H5:H8 H10:H24 H26:H42">
    <cfRule type="containsText" dxfId="5" priority="1" operator="containsText" text="MOUSER">
      <formula>NOT(ISERROR(SEARCH("MOUSER",H5)))</formula>
    </cfRule>
  </conditionalFormatting>
  <pageMargins left="0.75000000000000011" right="0.75000000000000011" top="1" bottom="1" header="0.5" footer="0.5"/>
  <pageSetup paperSize="9" scale="58" fitToHeight="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3"/>
  <sheetViews>
    <sheetView zoomScale="125" zoomScaleNormal="125" zoomScalePageLayoutView="125" workbookViewId="0">
      <selection activeCell="G13" sqref="G13"/>
    </sheetView>
  </sheetViews>
  <sheetFormatPr baseColWidth="10" defaultRowHeight="13" x14ac:dyDescent="0"/>
  <cols>
    <col min="1" max="1" width="4.5703125" customWidth="1"/>
    <col min="2" max="2" width="3.7109375" customWidth="1"/>
    <col min="3" max="3" width="20.7109375" customWidth="1"/>
    <col min="4" max="4" width="18" customWidth="1"/>
    <col min="5" max="5" width="14.28515625" customWidth="1"/>
    <col min="6" max="6" width="19.28515625" customWidth="1"/>
    <col min="7" max="7" width="20.42578125" customWidth="1"/>
    <col min="8" max="8" width="9.28515625" customWidth="1"/>
    <col min="9" max="9" width="10.140625" customWidth="1"/>
    <col min="10" max="10" width="7.42578125" customWidth="1"/>
    <col min="11" max="12" width="5.42578125" customWidth="1"/>
    <col min="13" max="13" width="8.140625" customWidth="1"/>
    <col min="15" max="15" width="2.28515625" customWidth="1"/>
    <col min="16" max="16" width="10" customWidth="1"/>
    <col min="17" max="17" width="8.140625" customWidth="1"/>
  </cols>
  <sheetData>
    <row r="1" spans="1:17" ht="23">
      <c r="A1" s="61" t="s">
        <v>207</v>
      </c>
      <c r="B1" s="61"/>
      <c r="C1" s="61"/>
      <c r="D1" s="17" t="s">
        <v>228</v>
      </c>
      <c r="E1" s="18" t="s">
        <v>331</v>
      </c>
      <c r="F1" s="39" t="s">
        <v>60</v>
      </c>
      <c r="G1" s="40">
        <f>'LCR3A Mainboard'!G1</f>
        <v>200</v>
      </c>
      <c r="H1" s="19"/>
      <c r="I1" s="20"/>
      <c r="J1" s="20"/>
      <c r="K1" s="21"/>
      <c r="L1" s="21"/>
      <c r="M1" s="20"/>
      <c r="N1" s="21"/>
      <c r="O1" s="3"/>
      <c r="P1" s="3"/>
      <c r="Q1" s="3"/>
    </row>
    <row r="2" spans="1:17">
      <c r="A2" s="22"/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6">
      <c r="A3" s="22" t="s">
        <v>59</v>
      </c>
      <c r="B3" s="22" t="s">
        <v>60</v>
      </c>
      <c r="C3" s="22" t="s">
        <v>61</v>
      </c>
      <c r="D3" s="32" t="s">
        <v>62</v>
      </c>
      <c r="E3" s="32" t="s">
        <v>63</v>
      </c>
      <c r="F3" s="32" t="s">
        <v>64</v>
      </c>
      <c r="G3" s="32" t="s">
        <v>65</v>
      </c>
      <c r="H3" s="32" t="s">
        <v>66</v>
      </c>
      <c r="I3" s="32" t="s">
        <v>65</v>
      </c>
      <c r="J3" s="37" t="s">
        <v>406</v>
      </c>
      <c r="K3" s="32" t="s">
        <v>67</v>
      </c>
      <c r="L3" s="37" t="s">
        <v>366</v>
      </c>
      <c r="M3" s="32" t="s">
        <v>68</v>
      </c>
      <c r="N3" s="32" t="s">
        <v>69</v>
      </c>
      <c r="O3" s="32"/>
      <c r="P3" s="32"/>
      <c r="Q3" s="32"/>
    </row>
    <row r="4" spans="1:17">
      <c r="A4">
        <v>1</v>
      </c>
      <c r="B4">
        <v>10</v>
      </c>
      <c r="C4" t="s">
        <v>229</v>
      </c>
      <c r="D4" s="3" t="s">
        <v>321</v>
      </c>
      <c r="E4" s="3" t="s">
        <v>8</v>
      </c>
      <c r="F4" s="3" t="s">
        <v>74</v>
      </c>
      <c r="G4" s="3" t="s">
        <v>259</v>
      </c>
      <c r="H4" s="3" t="s">
        <v>262</v>
      </c>
      <c r="I4" s="6" t="s">
        <v>381</v>
      </c>
      <c r="J4" s="3">
        <f>'LCR3A Mainboard'!$G$1*B4</f>
        <v>2000</v>
      </c>
      <c r="K4" s="3">
        <v>1</v>
      </c>
      <c r="L4" s="3">
        <f>J4/K4</f>
        <v>2000</v>
      </c>
      <c r="M4" s="15">
        <v>3.5999999999999997E-2</v>
      </c>
      <c r="N4" s="15">
        <f>M4*B4</f>
        <v>0.36</v>
      </c>
      <c r="O4" t="s">
        <v>72</v>
      </c>
      <c r="P4" s="33"/>
    </row>
    <row r="5" spans="1:17">
      <c r="A5">
        <v>1</v>
      </c>
      <c r="B5">
        <v>4</v>
      </c>
      <c r="C5" t="s">
        <v>230</v>
      </c>
      <c r="D5" s="9" t="s">
        <v>214</v>
      </c>
      <c r="E5" s="3" t="s">
        <v>15</v>
      </c>
      <c r="F5" s="3" t="s">
        <v>193</v>
      </c>
      <c r="G5" s="3" t="s">
        <v>214</v>
      </c>
      <c r="H5" s="3" t="s">
        <v>71</v>
      </c>
      <c r="I5" s="5" t="s">
        <v>215</v>
      </c>
      <c r="J5" s="3">
        <f>'LCR3A Mainboard'!$G$1*B5</f>
        <v>800</v>
      </c>
      <c r="K5" s="3">
        <v>1</v>
      </c>
      <c r="L5" s="3">
        <f t="shared" ref="L5:L16" si="0">J5/K5</f>
        <v>800</v>
      </c>
      <c r="M5" s="15">
        <v>0.06</v>
      </c>
      <c r="N5" s="15">
        <f t="shared" ref="N5" si="1">M5*B5</f>
        <v>0.24</v>
      </c>
      <c r="O5" t="s">
        <v>72</v>
      </c>
      <c r="P5" s="33"/>
    </row>
    <row r="6" spans="1:17">
      <c r="A6">
        <v>1</v>
      </c>
      <c r="B6">
        <v>1</v>
      </c>
      <c r="C6" t="s">
        <v>297</v>
      </c>
      <c r="D6" s="3" t="s">
        <v>315</v>
      </c>
      <c r="E6" s="3" t="s">
        <v>298</v>
      </c>
      <c r="F6" s="3" t="s">
        <v>316</v>
      </c>
      <c r="G6" s="3" t="s">
        <v>317</v>
      </c>
      <c r="H6" s="3" t="s">
        <v>71</v>
      </c>
      <c r="I6" s="6" t="s">
        <v>318</v>
      </c>
      <c r="J6" s="3">
        <f>'LCR3A Mainboard'!$G$1*B6</f>
        <v>200</v>
      </c>
      <c r="K6" s="3">
        <v>1</v>
      </c>
      <c r="L6" s="3">
        <f t="shared" si="0"/>
        <v>200</v>
      </c>
      <c r="M6" s="15">
        <v>0.09</v>
      </c>
      <c r="N6" s="15">
        <f t="shared" ref="N6" si="2">M6*B6</f>
        <v>0.09</v>
      </c>
      <c r="O6" t="s">
        <v>72</v>
      </c>
      <c r="P6" s="33"/>
    </row>
    <row r="7" spans="1:17">
      <c r="A7">
        <f t="shared" ref="A7:A17" si="3">A6+1</f>
        <v>2</v>
      </c>
      <c r="B7">
        <v>1</v>
      </c>
      <c r="C7" t="s">
        <v>231</v>
      </c>
      <c r="D7" s="3" t="s">
        <v>343</v>
      </c>
      <c r="E7" s="3" t="s">
        <v>232</v>
      </c>
      <c r="F7" s="3" t="s">
        <v>344</v>
      </c>
      <c r="G7" s="6" t="s">
        <v>345</v>
      </c>
      <c r="H7" s="3" t="s">
        <v>262</v>
      </c>
      <c r="I7" s="6" t="s">
        <v>346</v>
      </c>
      <c r="J7" s="3">
        <f>'LCR3A Mainboard'!$G$1*B7</f>
        <v>200</v>
      </c>
      <c r="K7" s="3">
        <v>1</v>
      </c>
      <c r="L7" s="3">
        <f t="shared" si="0"/>
        <v>200</v>
      </c>
      <c r="M7" s="15">
        <v>1.21</v>
      </c>
      <c r="N7" s="15">
        <f t="shared" ref="N7" si="4">M7*B7</f>
        <v>1.21</v>
      </c>
      <c r="O7" t="s">
        <v>72</v>
      </c>
      <c r="P7" s="33"/>
    </row>
    <row r="8" spans="1:17">
      <c r="A8">
        <f t="shared" si="3"/>
        <v>3</v>
      </c>
      <c r="B8">
        <v>5</v>
      </c>
      <c r="C8" t="s">
        <v>234</v>
      </c>
      <c r="D8" s="9" t="s">
        <v>235</v>
      </c>
      <c r="E8" s="9" t="s">
        <v>299</v>
      </c>
      <c r="F8" s="3" t="s">
        <v>202</v>
      </c>
      <c r="G8" s="3" t="s">
        <v>355</v>
      </c>
      <c r="H8" s="3" t="s">
        <v>262</v>
      </c>
      <c r="I8" s="5" t="s">
        <v>356</v>
      </c>
      <c r="J8" s="3">
        <f>'LCR3A Mainboard'!$G$1*B8</f>
        <v>1000</v>
      </c>
      <c r="K8" s="3">
        <v>1</v>
      </c>
      <c r="L8" s="3">
        <f t="shared" si="0"/>
        <v>1000</v>
      </c>
      <c r="M8" s="15">
        <v>0.63</v>
      </c>
      <c r="N8" s="15">
        <f t="shared" ref="N8:N9" si="5">M8*B8</f>
        <v>3.15</v>
      </c>
      <c r="O8" t="s">
        <v>72</v>
      </c>
      <c r="P8" s="33"/>
    </row>
    <row r="9" spans="1:17">
      <c r="A9">
        <f t="shared" si="3"/>
        <v>4</v>
      </c>
      <c r="B9">
        <v>2</v>
      </c>
      <c r="C9" t="s">
        <v>236</v>
      </c>
      <c r="D9" s="3" t="s">
        <v>237</v>
      </c>
      <c r="E9" s="3" t="s">
        <v>15</v>
      </c>
      <c r="F9" s="3" t="s">
        <v>193</v>
      </c>
      <c r="G9" s="3" t="s">
        <v>238</v>
      </c>
      <c r="H9" s="3" t="s">
        <v>71</v>
      </c>
      <c r="I9" t="s">
        <v>239</v>
      </c>
      <c r="J9" s="3">
        <f>'LCR3A Mainboard'!$G$1*B9</f>
        <v>400</v>
      </c>
      <c r="K9" s="3">
        <v>1</v>
      </c>
      <c r="L9" s="3">
        <f t="shared" si="0"/>
        <v>400</v>
      </c>
      <c r="M9" s="15">
        <v>0.38</v>
      </c>
      <c r="N9" s="15">
        <f t="shared" si="5"/>
        <v>0.76</v>
      </c>
      <c r="P9" s="33"/>
    </row>
    <row r="10" spans="1:17">
      <c r="A10">
        <f t="shared" si="3"/>
        <v>5</v>
      </c>
      <c r="B10">
        <v>6</v>
      </c>
      <c r="C10" t="s">
        <v>357</v>
      </c>
      <c r="D10" t="s">
        <v>96</v>
      </c>
      <c r="E10" t="s">
        <v>108</v>
      </c>
      <c r="F10" s="3" t="s">
        <v>111</v>
      </c>
      <c r="G10" s="3" t="s">
        <v>117</v>
      </c>
      <c r="H10" s="3" t="s">
        <v>71</v>
      </c>
      <c r="I10" s="5" t="s">
        <v>118</v>
      </c>
      <c r="J10" s="3">
        <f>'LCR3A Mainboard'!$G$1*B10</f>
        <v>1200</v>
      </c>
      <c r="K10" s="3">
        <v>1</v>
      </c>
      <c r="L10" s="3">
        <f t="shared" si="0"/>
        <v>1200</v>
      </c>
      <c r="M10" s="15">
        <v>8.0000000000000002E-3</v>
      </c>
      <c r="N10" s="15">
        <f t="shared" ref="N10:N13" si="6">M10*B10</f>
        <v>4.8000000000000001E-2</v>
      </c>
      <c r="P10" s="33"/>
    </row>
    <row r="11" spans="1:17">
      <c r="A11">
        <f t="shared" si="3"/>
        <v>6</v>
      </c>
      <c r="B11">
        <v>4</v>
      </c>
      <c r="C11" t="s">
        <v>358</v>
      </c>
      <c r="D11" s="3" t="s">
        <v>124</v>
      </c>
      <c r="E11" t="s">
        <v>108</v>
      </c>
      <c r="F11" s="3" t="s">
        <v>111</v>
      </c>
      <c r="G11" s="3" t="s">
        <v>125</v>
      </c>
      <c r="H11" s="3" t="s">
        <v>71</v>
      </c>
      <c r="I11" s="3" t="s">
        <v>126</v>
      </c>
      <c r="J11" s="3">
        <f>'LCR3A Mainboard'!$G$1*B11</f>
        <v>800</v>
      </c>
      <c r="K11" s="3">
        <v>1</v>
      </c>
      <c r="L11" s="3">
        <f t="shared" si="0"/>
        <v>800</v>
      </c>
      <c r="M11" s="15">
        <v>8.0000000000000002E-3</v>
      </c>
      <c r="N11" s="15">
        <f t="shared" si="6"/>
        <v>3.2000000000000001E-2</v>
      </c>
      <c r="P11" s="33"/>
    </row>
    <row r="12" spans="1:17">
      <c r="A12">
        <f t="shared" si="3"/>
        <v>7</v>
      </c>
      <c r="B12">
        <v>1</v>
      </c>
      <c r="C12" t="s">
        <v>240</v>
      </c>
      <c r="D12" t="s">
        <v>34</v>
      </c>
      <c r="E12" t="s">
        <v>108</v>
      </c>
      <c r="F12" s="3" t="s">
        <v>111</v>
      </c>
      <c r="G12" s="3" t="s">
        <v>114</v>
      </c>
      <c r="H12" s="3" t="s">
        <v>71</v>
      </c>
      <c r="I12" s="3" t="s">
        <v>194</v>
      </c>
      <c r="J12" s="3">
        <f>'LCR3A Mainboard'!$G$1*B12</f>
        <v>200</v>
      </c>
      <c r="K12" s="3">
        <v>1</v>
      </c>
      <c r="L12" s="3">
        <f t="shared" si="0"/>
        <v>200</v>
      </c>
      <c r="M12" s="15">
        <v>8.0000000000000002E-3</v>
      </c>
      <c r="N12" s="15">
        <f t="shared" si="6"/>
        <v>8.0000000000000002E-3</v>
      </c>
      <c r="P12" s="33"/>
    </row>
    <row r="13" spans="1:17">
      <c r="A13">
        <f t="shared" si="3"/>
        <v>8</v>
      </c>
      <c r="B13">
        <v>1</v>
      </c>
      <c r="C13" t="s">
        <v>3</v>
      </c>
      <c r="D13" s="9" t="s">
        <v>241</v>
      </c>
      <c r="E13" s="9" t="s">
        <v>241</v>
      </c>
      <c r="F13" s="3" t="s">
        <v>242</v>
      </c>
      <c r="G13" s="3" t="s">
        <v>243</v>
      </c>
      <c r="H13" s="3" t="s">
        <v>71</v>
      </c>
      <c r="I13" s="3" t="s">
        <v>244</v>
      </c>
      <c r="J13" s="3">
        <f>'LCR3A Mainboard'!$G$1*B13</f>
        <v>200</v>
      </c>
      <c r="K13" s="3">
        <v>1</v>
      </c>
      <c r="L13" s="3">
        <f t="shared" si="0"/>
        <v>200</v>
      </c>
      <c r="M13" s="15">
        <v>10.29</v>
      </c>
      <c r="N13" s="15">
        <f t="shared" si="6"/>
        <v>10.29</v>
      </c>
      <c r="P13" s="33"/>
    </row>
    <row r="14" spans="1:17">
      <c r="A14">
        <f t="shared" si="3"/>
        <v>9</v>
      </c>
      <c r="H14" s="3"/>
      <c r="J14" s="3"/>
      <c r="L14" s="3"/>
      <c r="M14" s="36"/>
      <c r="P14" s="33"/>
    </row>
    <row r="15" spans="1:17" ht="26">
      <c r="A15">
        <f t="shared" si="3"/>
        <v>10</v>
      </c>
      <c r="B15" s="22">
        <v>1</v>
      </c>
      <c r="C15" s="22" t="s">
        <v>248</v>
      </c>
      <c r="D15" s="3"/>
      <c r="E15" s="3"/>
      <c r="F15" s="3" t="s">
        <v>202</v>
      </c>
      <c r="G15" s="6" t="s">
        <v>249</v>
      </c>
      <c r="H15" s="3" t="s">
        <v>262</v>
      </c>
      <c r="I15" s="6" t="s">
        <v>247</v>
      </c>
      <c r="J15" s="3">
        <f>'LCR3A Mainboard'!$G$1*B15</f>
        <v>200</v>
      </c>
      <c r="K15" s="3">
        <v>1</v>
      </c>
      <c r="L15" s="3">
        <f t="shared" si="0"/>
        <v>200</v>
      </c>
      <c r="M15" s="15">
        <v>0.42</v>
      </c>
      <c r="N15" s="15">
        <f t="shared" ref="N15" si="7">IF(M15&lt;&gt; "",M15*B15,"")</f>
        <v>0.42</v>
      </c>
      <c r="O15" s="3"/>
      <c r="P15" s="33"/>
      <c r="Q15" s="9"/>
    </row>
    <row r="16" spans="1:17">
      <c r="A16">
        <f t="shared" si="3"/>
        <v>11</v>
      </c>
      <c r="B16" s="22">
        <v>1</v>
      </c>
      <c r="C16" s="22" t="s">
        <v>254</v>
      </c>
      <c r="D16" s="3"/>
      <c r="E16" s="3"/>
      <c r="F16" s="3" t="s">
        <v>255</v>
      </c>
      <c r="G16" s="6" t="s">
        <v>256</v>
      </c>
      <c r="H16" s="3" t="s">
        <v>262</v>
      </c>
      <c r="I16" s="6" t="s">
        <v>257</v>
      </c>
      <c r="J16" s="3">
        <f>'LCR3A Mainboard'!$G$1*B16</f>
        <v>200</v>
      </c>
      <c r="K16" s="3">
        <v>10</v>
      </c>
      <c r="L16" s="3">
        <f t="shared" si="0"/>
        <v>20</v>
      </c>
      <c r="M16" s="15">
        <v>1.59</v>
      </c>
      <c r="N16" s="15">
        <f>M16/K16</f>
        <v>0.159</v>
      </c>
      <c r="O16" s="3"/>
      <c r="P16" t="s">
        <v>359</v>
      </c>
      <c r="Q16" s="9"/>
    </row>
    <row r="17" spans="1:17">
      <c r="A17">
        <f t="shared" si="3"/>
        <v>12</v>
      </c>
      <c r="B17" s="22">
        <v>1</v>
      </c>
      <c r="C17" s="22" t="s">
        <v>421</v>
      </c>
      <c r="D17" s="3"/>
      <c r="E17" s="3"/>
      <c r="F17" s="3"/>
      <c r="G17" s="3"/>
      <c r="H17" s="3"/>
      <c r="I17" s="3"/>
      <c r="J17" s="3">
        <f>'LCR3A Mainboard'!$G$1*B17</f>
        <v>200</v>
      </c>
      <c r="K17" s="3">
        <v>1</v>
      </c>
      <c r="L17" s="3">
        <f>ROUNDUP('LCR3A Mainboard'!$G$1/'LCR3A Display'!K17,0)</f>
        <v>200</v>
      </c>
      <c r="M17" s="47"/>
      <c r="N17" s="47"/>
      <c r="O17" s="3"/>
      <c r="P17" s="16"/>
    </row>
    <row r="18" spans="1:17" ht="12" customHeight="1">
      <c r="A18" s="22"/>
      <c r="B18" s="2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9"/>
      <c r="P18" s="9"/>
      <c r="Q18" s="9"/>
    </row>
    <row r="19" spans="1:17" ht="16">
      <c r="A19" s="22"/>
      <c r="B19" s="22"/>
      <c r="C19" s="1"/>
      <c r="D19" s="3"/>
      <c r="E19" s="3"/>
      <c r="F19" s="3"/>
      <c r="G19" s="3"/>
      <c r="H19" s="3"/>
      <c r="I19" s="3"/>
      <c r="J19" s="3"/>
      <c r="K19" s="3"/>
      <c r="L19" s="3"/>
      <c r="M19" s="17" t="s">
        <v>419</v>
      </c>
      <c r="N19" s="45">
        <f>SUM(N4:N17)</f>
        <v>16.766999999999999</v>
      </c>
      <c r="O19" s="9"/>
      <c r="P19" s="24"/>
      <c r="Q19" s="3"/>
    </row>
    <row r="23" spans="1:17" ht="25">
      <c r="G23" s="46" t="s">
        <v>422</v>
      </c>
    </row>
  </sheetData>
  <mergeCells count="1">
    <mergeCell ref="A1:C1"/>
  </mergeCells>
  <phoneticPr fontId="3" type="noConversion"/>
  <conditionalFormatting sqref="P19">
    <cfRule type="expression" dxfId="4" priority="12">
      <formula>$Q$90=TRUE</formula>
    </cfRule>
  </conditionalFormatting>
  <conditionalFormatting sqref="H17">
    <cfRule type="containsText" dxfId="3" priority="4" operator="containsText" text="FARNELL">
      <formula>NOT(ISERROR(SEARCH("FARNELL",H17)))</formula>
    </cfRule>
  </conditionalFormatting>
  <conditionalFormatting sqref="H4:H16">
    <cfRule type="containsText" dxfId="2" priority="1" operator="containsText" text="MOUSER">
      <formula>NOT(ISERROR(SEARCH("MOUSER",H4)))</formula>
    </cfRule>
  </conditionalFormatting>
  <pageMargins left="0.75000000000000011" right="0.75000000000000011" top="1" bottom="1" header="0.5" footer="0.5"/>
  <pageSetup paperSize="9" scale="5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4"/>
  <sheetViews>
    <sheetView zoomScale="125" zoomScaleNormal="125" zoomScalePageLayoutView="125" workbookViewId="0">
      <selection activeCell="L7" sqref="L7"/>
    </sheetView>
  </sheetViews>
  <sheetFormatPr baseColWidth="10" defaultRowHeight="13" x14ac:dyDescent="0"/>
  <cols>
    <col min="1" max="1" width="5" customWidth="1"/>
    <col min="2" max="2" width="4.5703125" customWidth="1"/>
    <col min="3" max="3" width="23.140625" customWidth="1"/>
    <col min="4" max="4" width="2" customWidth="1"/>
    <col min="5" max="5" width="1.7109375" customWidth="1"/>
    <col min="6" max="6" width="14.7109375" customWidth="1"/>
    <col min="7" max="7" width="16.7109375" customWidth="1"/>
    <col min="8" max="8" width="14.140625" customWidth="1"/>
    <col min="9" max="9" width="16.140625" customWidth="1"/>
    <col min="11" max="11" width="4.28515625" customWidth="1"/>
    <col min="12" max="12" width="8.7109375" customWidth="1"/>
    <col min="13" max="13" width="8.5703125" customWidth="1"/>
    <col min="14" max="14" width="2" customWidth="1"/>
    <col min="15" max="15" width="15.42578125" customWidth="1"/>
    <col min="16" max="16" width="5.42578125" hidden="1" customWidth="1"/>
    <col min="17" max="17" width="16" customWidth="1"/>
  </cols>
  <sheetData>
    <row r="1" spans="1:17" ht="32" customHeight="1">
      <c r="A1" s="63" t="str">
        <f>'LCR3A Mainboard'!A1:C1</f>
        <v>AU2011</v>
      </c>
      <c r="B1" s="63"/>
      <c r="C1" s="63"/>
      <c r="F1" s="2" t="s">
        <v>104</v>
      </c>
      <c r="G1" s="7" t="str">
        <f>'LCR3A Mainboard'!E1</f>
        <v>Rev3a</v>
      </c>
    </row>
    <row r="2" spans="1:17" ht="16">
      <c r="A2" s="2"/>
      <c r="B2" s="2"/>
      <c r="C2" s="2"/>
    </row>
    <row r="3" spans="1:17" s="11" customFormat="1" ht="18" customHeight="1">
      <c r="A3" s="11" t="s">
        <v>59</v>
      </c>
      <c r="B3" s="11" t="s">
        <v>60</v>
      </c>
      <c r="C3" s="11" t="s">
        <v>61</v>
      </c>
      <c r="F3" s="11" t="s">
        <v>64</v>
      </c>
      <c r="G3" s="11" t="s">
        <v>65</v>
      </c>
      <c r="H3" s="11" t="s">
        <v>66</v>
      </c>
      <c r="I3" s="4" t="s">
        <v>65</v>
      </c>
      <c r="J3" s="37" t="s">
        <v>406</v>
      </c>
      <c r="K3" s="11" t="s">
        <v>67</v>
      </c>
      <c r="L3" s="11" t="s">
        <v>68</v>
      </c>
      <c r="M3" s="11" t="s">
        <v>69</v>
      </c>
      <c r="O3" s="11" t="s">
        <v>70</v>
      </c>
    </row>
    <row r="4" spans="1:17">
      <c r="B4">
        <v>1</v>
      </c>
      <c r="C4" t="s">
        <v>105</v>
      </c>
      <c r="L4" s="8"/>
      <c r="M4" s="8">
        <f>'LCR3A Mainboard'!N91</f>
        <v>73.40233666666667</v>
      </c>
      <c r="O4" s="8">
        <f>M4*TVA</f>
        <v>87.78919465333334</v>
      </c>
    </row>
    <row r="5" spans="1:17">
      <c r="B5">
        <v>1</v>
      </c>
      <c r="C5" t="s">
        <v>245</v>
      </c>
      <c r="L5" s="8"/>
      <c r="M5" s="8">
        <f>IF(P5,"",'LCR3A Display'!N19)</f>
        <v>16.766999999999999</v>
      </c>
      <c r="O5" s="8">
        <f>IF(M5&lt;&gt;"",M5*TVA,"")</f>
        <v>20.053331999999997</v>
      </c>
      <c r="P5" t="b">
        <v>0</v>
      </c>
    </row>
    <row r="6" spans="1:17">
      <c r="B6">
        <v>1</v>
      </c>
      <c r="C6" t="s">
        <v>178</v>
      </c>
      <c r="F6" t="s">
        <v>179</v>
      </c>
      <c r="G6" t="s">
        <v>206</v>
      </c>
      <c r="H6" t="s">
        <v>71</v>
      </c>
      <c r="I6" s="30" t="s">
        <v>460</v>
      </c>
      <c r="J6" s="30">
        <f>'LCR3A Mainboard'!$G$1*'LCR3A Ensemble'!B6</f>
        <v>200</v>
      </c>
      <c r="K6">
        <v>1</v>
      </c>
      <c r="L6" s="13">
        <v>12.37</v>
      </c>
      <c r="M6" s="48">
        <f>IF(B6&lt;&gt;"",B6*L6,"")</f>
        <v>12.37</v>
      </c>
      <c r="N6" t="s">
        <v>72</v>
      </c>
      <c r="O6" s="8">
        <f t="shared" ref="O6" si="0">M6*TVA</f>
        <v>14.794519999999999</v>
      </c>
    </row>
    <row r="7" spans="1:17">
      <c r="B7">
        <v>1</v>
      </c>
      <c r="C7" s="27" t="s">
        <v>360</v>
      </c>
      <c r="L7" s="13"/>
      <c r="M7" s="13"/>
      <c r="O7" s="8"/>
      <c r="Q7" s="27" t="s">
        <v>261</v>
      </c>
    </row>
    <row r="8" spans="1:17">
      <c r="B8">
        <v>1</v>
      </c>
      <c r="C8" s="27" t="s">
        <v>361</v>
      </c>
      <c r="L8" s="13"/>
      <c r="M8" s="13"/>
      <c r="O8" s="8"/>
      <c r="Q8" s="27" t="s">
        <v>261</v>
      </c>
    </row>
    <row r="9" spans="1:17">
      <c r="B9">
        <v>1</v>
      </c>
      <c r="C9" s="27" t="s">
        <v>362</v>
      </c>
      <c r="L9" s="13"/>
      <c r="M9" s="13"/>
      <c r="O9" s="8"/>
      <c r="Q9" s="27" t="s">
        <v>261</v>
      </c>
    </row>
    <row r="10" spans="1:17">
      <c r="L10" s="13"/>
      <c r="M10" s="13"/>
      <c r="O10" s="8"/>
    </row>
    <row r="11" spans="1:17">
      <c r="L11" s="13"/>
      <c r="M11" s="13"/>
      <c r="O11" s="16"/>
      <c r="P11" s="23"/>
      <c r="Q11" s="31"/>
    </row>
    <row r="12" spans="1:17" ht="24" customHeight="1">
      <c r="M12" s="10" t="s">
        <v>106</v>
      </c>
      <c r="O12" s="12">
        <f>SUM(O4:O7)</f>
        <v>122.63704665333333</v>
      </c>
      <c r="Q12" s="1"/>
    </row>
    <row r="13" spans="1:17" ht="20" customHeight="1"/>
    <row r="14" spans="1:17" ht="25">
      <c r="H14" s="46" t="s">
        <v>420</v>
      </c>
    </row>
  </sheetData>
  <mergeCells count="1">
    <mergeCell ref="A1:C1"/>
  </mergeCells>
  <phoneticPr fontId="3" type="noConversion"/>
  <pageMargins left="0.75000000000000011" right="0.75000000000000011" top="1" bottom="1" header="0.5" footer="0.5"/>
  <pageSetup paperSize="9" scale="68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3" name="Check Box 3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50800</xdr:rowOff>
                  </from>
                  <to>
                    <xdr:col>17</xdr:col>
                    <xdr:colOff>50800</xdr:colOff>
                    <xdr:row>11</xdr:row>
                    <xdr:rowOff>266700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9CDA35A0-CB52-7A48-8B57-5AE8C061FDB1}">
            <xm:f>'LCR3A Mainboard'!#REF!=TRUE</xm:f>
            <x14:dxf>
              <font>
                <color rgb="FF0000FF"/>
              </font>
              <fill>
                <patternFill patternType="solid">
                  <fgColor auto="1"/>
                  <bgColor theme="3" tint="0.79998168889431442"/>
                </patternFill>
              </fill>
            </x14:dxf>
          </x14:cfRule>
          <xm:sqref>O4:O5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LCR3A Mainboard</vt:lpstr>
      <vt:lpstr>LCR3A Display</vt:lpstr>
      <vt:lpstr>LCR3A Ensemble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A</dc:creator>
  <cp:lastModifiedBy>jj A</cp:lastModifiedBy>
  <cp:lastPrinted>2012-07-03T13:07:28Z</cp:lastPrinted>
  <dcterms:created xsi:type="dcterms:W3CDTF">2011-04-16T12:43:41Z</dcterms:created>
  <dcterms:modified xsi:type="dcterms:W3CDTF">2013-01-24T13:46:13Z</dcterms:modified>
</cp:coreProperties>
</file>